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firstSheet="4" activeTab="9"/>
  </bookViews>
  <sheets>
    <sheet name="Artane-Whitehall" sheetId="1" r:id="rId1"/>
    <sheet name="Ballyfermot-Drimnagh" sheetId="2" r:id="rId2"/>
    <sheet name="Ballymun-Finglas" sheetId="3" r:id="rId3"/>
    <sheet name="Cabra-Glasnevin" sheetId="4" r:id="rId4"/>
    <sheet name="Clontarf" sheetId="5" r:id="rId5"/>
    <sheet name="Donaghmede" sheetId="6" r:id="rId6"/>
    <sheet name="Kimmage-Rathmines" sheetId="7" r:id="rId7"/>
    <sheet name="North Inner City" sheetId="8" r:id="rId8"/>
    <sheet name="Pembroke" sheetId="9" r:id="rId9"/>
    <sheet name="South-East Inner City" sheetId="10" r:id="rId10"/>
    <sheet name="South-West Inner City" sheetId="11" r:id="rId11"/>
    <sheet name="Totals" sheetId="12" r:id="rId12"/>
  </sheets>
  <definedNames/>
  <calcPr fullCalcOnLoad="1"/>
</workbook>
</file>

<file path=xl/sharedStrings.xml><?xml version="1.0" encoding="utf-8"?>
<sst xmlns="http://schemas.openxmlformats.org/spreadsheetml/2006/main" count="1391" uniqueCount="871">
  <si>
    <t>Polling Place</t>
  </si>
  <si>
    <t>Polling Station</t>
  </si>
  <si>
    <t>Polling District</t>
  </si>
  <si>
    <t>PD Code</t>
  </si>
  <si>
    <t>Ballyfermot Community</t>
  </si>
  <si>
    <t>Carna</t>
  </si>
  <si>
    <t>PC</t>
  </si>
  <si>
    <t>Civic Centre,</t>
  </si>
  <si>
    <t>Ballyfermot Road,</t>
  </si>
  <si>
    <t>Dublin, 10</t>
  </si>
  <si>
    <t>Drumfinn</t>
  </si>
  <si>
    <t>PF</t>
  </si>
  <si>
    <t>The Orchard Community Centre</t>
  </si>
  <si>
    <t>Cherry Orchard A</t>
  </si>
  <si>
    <t>PB</t>
  </si>
  <si>
    <t>Cherry Orchard Grove</t>
  </si>
  <si>
    <t>Dublin 10</t>
  </si>
  <si>
    <t>Cherry Orchard C</t>
  </si>
  <si>
    <t>PD</t>
  </si>
  <si>
    <t>Chapelizod pt</t>
  </si>
  <si>
    <t>Ballyfermot Road</t>
  </si>
  <si>
    <t>PA</t>
  </si>
  <si>
    <t>Lucan Road</t>
  </si>
  <si>
    <t>Dublin 20</t>
  </si>
  <si>
    <t>Our Lady's Hall</t>
  </si>
  <si>
    <t>Crumlin A</t>
  </si>
  <si>
    <t>SA</t>
  </si>
  <si>
    <t>Mourne Road</t>
  </si>
  <si>
    <t>Dublin 12</t>
  </si>
  <si>
    <t>Loreto Junior Primary School</t>
  </si>
  <si>
    <t>Crumlin B</t>
  </si>
  <si>
    <t>SB</t>
  </si>
  <si>
    <t>Crumlin Road</t>
  </si>
  <si>
    <t>Crumlin E</t>
  </si>
  <si>
    <t>SG</t>
  </si>
  <si>
    <t>Knocknaree/Mourne Road</t>
  </si>
  <si>
    <t>Decies</t>
  </si>
  <si>
    <t>PE</t>
  </si>
  <si>
    <t>Oblate N.S.</t>
  </si>
  <si>
    <t>Inchicore A</t>
  </si>
  <si>
    <t>PH</t>
  </si>
  <si>
    <t>Tyrconnell Road</t>
  </si>
  <si>
    <t>Dublin 8</t>
  </si>
  <si>
    <t>Our Lady of the Wayside N.S.</t>
  </si>
  <si>
    <t>Inchicore B</t>
  </si>
  <si>
    <t>PJ</t>
  </si>
  <si>
    <t>Bluebell Road</t>
  </si>
  <si>
    <t>Kilmainham A</t>
  </si>
  <si>
    <t>PK</t>
  </si>
  <si>
    <t>Kylemore</t>
  </si>
  <si>
    <t>PN</t>
  </si>
  <si>
    <t>Clontarf</t>
  </si>
  <si>
    <t>Crumlin C</t>
  </si>
  <si>
    <t>YA</t>
  </si>
  <si>
    <t>Crumlin D1</t>
  </si>
  <si>
    <t>SE</t>
  </si>
  <si>
    <t>Kimmage C pt</t>
  </si>
  <si>
    <t>YB</t>
  </si>
  <si>
    <t>Dublin 6</t>
  </si>
  <si>
    <t>Crumlin D2</t>
  </si>
  <si>
    <t>SF</t>
  </si>
  <si>
    <t>Armagh Road</t>
  </si>
  <si>
    <t xml:space="preserve">Crumlin </t>
  </si>
  <si>
    <t>Kimmage A</t>
  </si>
  <si>
    <t>SJ</t>
  </si>
  <si>
    <t>Kimmage B</t>
  </si>
  <si>
    <t>SK</t>
  </si>
  <si>
    <t>Kimmage D</t>
  </si>
  <si>
    <t>SL</t>
  </si>
  <si>
    <t>Kimmage E</t>
  </si>
  <si>
    <t>SM</t>
  </si>
  <si>
    <t>Crumlin F</t>
  </si>
  <si>
    <t>SH</t>
  </si>
  <si>
    <t>Harolds Cross N.S.</t>
  </si>
  <si>
    <t>Terenure A</t>
  </si>
  <si>
    <t>YP</t>
  </si>
  <si>
    <t>Clareville Road</t>
  </si>
  <si>
    <t>Dublin 6W</t>
  </si>
  <si>
    <t>Presentation Primary School</t>
  </si>
  <si>
    <t>Terenure B</t>
  </si>
  <si>
    <t>YQ</t>
  </si>
  <si>
    <t>Terenure Road, West</t>
  </si>
  <si>
    <t>Terenure C</t>
  </si>
  <si>
    <t>YR</t>
  </si>
  <si>
    <t>St. Joseph's B.N.S.</t>
  </si>
  <si>
    <t>Terenure D</t>
  </si>
  <si>
    <t>YS</t>
  </si>
  <si>
    <t>Terenure Road East</t>
  </si>
  <si>
    <t>Assumption N.S.</t>
  </si>
  <si>
    <t>Walkinstown A</t>
  </si>
  <si>
    <t>PQ</t>
  </si>
  <si>
    <t>Walkinstown</t>
  </si>
  <si>
    <t>CBS Drimnagh Castle P.S.</t>
  </si>
  <si>
    <t>Walkinstown B</t>
  </si>
  <si>
    <t>SN</t>
  </si>
  <si>
    <t>Longmile Road</t>
  </si>
  <si>
    <t>Walkinstown C</t>
  </si>
  <si>
    <t>SP</t>
  </si>
  <si>
    <t>Donaghmede</t>
  </si>
  <si>
    <t>SOUTH-EAST INNER CITY</t>
  </si>
  <si>
    <t>SOUTH-WEST INNER CITY</t>
  </si>
  <si>
    <t>St Andrews Resource Centre</t>
  </si>
  <si>
    <t>Mansion House A</t>
  </si>
  <si>
    <t>ZA</t>
  </si>
  <si>
    <t>114 - 116  Pearse Street</t>
  </si>
  <si>
    <t>Dublin 2</t>
  </si>
  <si>
    <t>Mansion House B</t>
  </si>
  <si>
    <t>ZB</t>
  </si>
  <si>
    <t>South Dock 1</t>
  </si>
  <si>
    <t>ZP</t>
  </si>
  <si>
    <t>South Dock 2</t>
  </si>
  <si>
    <t>ZQ</t>
  </si>
  <si>
    <t>Pembroke East A</t>
  </si>
  <si>
    <t>XA</t>
  </si>
  <si>
    <t>Cambridge Road</t>
  </si>
  <si>
    <t>Dublin 4</t>
  </si>
  <si>
    <t>Star of the Sea Boys N.S.</t>
  </si>
  <si>
    <t>Pembroke East B</t>
  </si>
  <si>
    <t>XB</t>
  </si>
  <si>
    <t>Leahy`s Terrace</t>
  </si>
  <si>
    <t>Sandymount Road</t>
  </si>
  <si>
    <t>Pembroke West A1</t>
  </si>
  <si>
    <t>XH</t>
  </si>
  <si>
    <t>Pembroke West A2</t>
  </si>
  <si>
    <t>XT</t>
  </si>
  <si>
    <t>Royal Exchange A</t>
  </si>
  <si>
    <t>ZK</t>
  </si>
  <si>
    <t>Royal Exchange B</t>
  </si>
  <si>
    <t>ZL</t>
  </si>
  <si>
    <t>CBS Primary School</t>
  </si>
  <si>
    <t>St Kevins</t>
  </si>
  <si>
    <t>ZM</t>
  </si>
  <si>
    <t>Synge Street</t>
  </si>
  <si>
    <t>Wood Quay A</t>
  </si>
  <si>
    <t>ZY</t>
  </si>
  <si>
    <t>Wood Quay B</t>
  </si>
  <si>
    <t>ZZ</t>
  </si>
  <si>
    <t>16 Pleasants Street</t>
  </si>
  <si>
    <t>Kilmainham B</t>
  </si>
  <si>
    <t>PL</t>
  </si>
  <si>
    <t>Inchicore</t>
  </si>
  <si>
    <t>Kilmainham C</t>
  </si>
  <si>
    <t>PM</t>
  </si>
  <si>
    <t xml:space="preserve">St. Audeon's N.S. </t>
  </si>
  <si>
    <t>Merchants Quay A</t>
  </si>
  <si>
    <t>ZC</t>
  </si>
  <si>
    <t>Cook Street</t>
  </si>
  <si>
    <t>Merchants Quay B</t>
  </si>
  <si>
    <t>ZD</t>
  </si>
  <si>
    <t>Scoil Treasa Naofa C.B.S.</t>
  </si>
  <si>
    <t>Merchants Quay C</t>
  </si>
  <si>
    <t>ZE</t>
  </si>
  <si>
    <t>Petrie Road</t>
  </si>
  <si>
    <t>Donore Avenue</t>
  </si>
  <si>
    <t>Merchants Quay E</t>
  </si>
  <si>
    <t>ZG</t>
  </si>
  <si>
    <t>St. Catherine's N.S.</t>
  </si>
  <si>
    <t>Merchants Quay D</t>
  </si>
  <si>
    <t>ZF</t>
  </si>
  <si>
    <t>Donore Ave</t>
  </si>
  <si>
    <t>Merchants Quay F</t>
  </si>
  <si>
    <t>ZH</t>
  </si>
  <si>
    <t>Ushers A</t>
  </si>
  <si>
    <t>ZR</t>
  </si>
  <si>
    <t>Basin Street Upper</t>
  </si>
  <si>
    <t>Ushers F</t>
  </si>
  <si>
    <t>ZX</t>
  </si>
  <si>
    <t>Ushers B</t>
  </si>
  <si>
    <t>ZS</t>
  </si>
  <si>
    <t>James's Street</t>
  </si>
  <si>
    <t>Ushers C</t>
  </si>
  <si>
    <t>ZT</t>
  </si>
  <si>
    <t>St. Andrews Community Centre</t>
  </si>
  <si>
    <t>Ushers D</t>
  </si>
  <si>
    <t>ZV</t>
  </si>
  <si>
    <t>468 South Circular Road</t>
  </si>
  <si>
    <t>Ushers E</t>
  </si>
  <si>
    <t>ZW</t>
  </si>
  <si>
    <t>Municipal Rowing Centre</t>
  </si>
  <si>
    <t>Phoenix Park 1</t>
  </si>
  <si>
    <t>PP</t>
  </si>
  <si>
    <t>Chapelizod Road</t>
  </si>
  <si>
    <t>Islandbridge</t>
  </si>
  <si>
    <t>Scoil Mhuire N.S.</t>
  </si>
  <si>
    <t>Pembroke East C</t>
  </si>
  <si>
    <t>XC</t>
  </si>
  <si>
    <t>15 Gilford Road</t>
  </si>
  <si>
    <t>Sandymount</t>
  </si>
  <si>
    <t>XD</t>
  </si>
  <si>
    <t>Pembroke East D2</t>
  </si>
  <si>
    <t>XF</t>
  </si>
  <si>
    <t>Ballsbridge College</t>
  </si>
  <si>
    <t>XG</t>
  </si>
  <si>
    <t>Shelbourne Road</t>
  </si>
  <si>
    <t>Pembroke West B1</t>
  </si>
  <si>
    <t>XJ</t>
  </si>
  <si>
    <t>St. Mary`s N.S.</t>
  </si>
  <si>
    <t>Pembroke West B2</t>
  </si>
  <si>
    <t>XK</t>
  </si>
  <si>
    <t>Belmont Avenue</t>
  </si>
  <si>
    <t>Donnybrook</t>
  </si>
  <si>
    <t>Rathmines East B1</t>
  </si>
  <si>
    <t>XP</t>
  </si>
  <si>
    <t>Pembroke West C</t>
  </si>
  <si>
    <t>XL</t>
  </si>
  <si>
    <t>Haddington Road</t>
  </si>
  <si>
    <t>Zion Parish Hall</t>
  </si>
  <si>
    <t>Rathfarnham</t>
  </si>
  <si>
    <t>YD</t>
  </si>
  <si>
    <t>Bushy Park Road</t>
  </si>
  <si>
    <t>Ranelagh Multi-Denom School</t>
  </si>
  <si>
    <t>XM</t>
  </si>
  <si>
    <t>Ranelagh Road</t>
  </si>
  <si>
    <t>Rathmines West B</t>
  </si>
  <si>
    <t>YH</t>
  </si>
  <si>
    <t>Rathmines East B2</t>
  </si>
  <si>
    <t>XQ</t>
  </si>
  <si>
    <t>Rathmines East C1</t>
  </si>
  <si>
    <t>XR</t>
  </si>
  <si>
    <t>XS</t>
  </si>
  <si>
    <t>Kildare Place School</t>
  </si>
  <si>
    <t>Rathmines East C2</t>
  </si>
  <si>
    <t>YE</t>
  </si>
  <si>
    <t>96 Rathmines Road Upper</t>
  </si>
  <si>
    <t>Rathmines West C</t>
  </si>
  <si>
    <t>YJ</t>
  </si>
  <si>
    <t>Rathmines West A1</t>
  </si>
  <si>
    <t>YF</t>
  </si>
  <si>
    <t>Rathmines West F2</t>
  </si>
  <si>
    <t>YN</t>
  </si>
  <si>
    <t>Rathmines West A2</t>
  </si>
  <si>
    <t>YG</t>
  </si>
  <si>
    <t>Christ Church Hall</t>
  </si>
  <si>
    <t>Rathmines West D</t>
  </si>
  <si>
    <t>YK</t>
  </si>
  <si>
    <t xml:space="preserve">Highfield Road </t>
  </si>
  <si>
    <t>Rathgar N.S.</t>
  </si>
  <si>
    <t>Rathmines West E</t>
  </si>
  <si>
    <t>YL</t>
  </si>
  <si>
    <t>Rathgar Avenue</t>
  </si>
  <si>
    <t>Harolds Cross Road</t>
  </si>
  <si>
    <t>(</t>
  </si>
  <si>
    <t>Voters To</t>
  </si>
  <si>
    <t>Voters From</t>
  </si>
  <si>
    <t>Table Totals</t>
  </si>
  <si>
    <t>Polling District Totals</t>
  </si>
  <si>
    <t>Davis Place</t>
  </si>
  <si>
    <t>St Clares N.S</t>
  </si>
  <si>
    <t xml:space="preserve">Inchicore National School, </t>
  </si>
  <si>
    <t>Sarsfield Rd</t>
  </si>
  <si>
    <t>Francis St C.B.S</t>
  </si>
  <si>
    <t>off Thomas Davis St</t>
  </si>
  <si>
    <t>St James's Primary School</t>
  </si>
  <si>
    <t>KIMMAGE-RATHMINES</t>
  </si>
  <si>
    <t>KIMMAGE-RATHMINES contd.</t>
  </si>
  <si>
    <t>Merrion Gates,</t>
  </si>
  <si>
    <t>Merrion Road,</t>
  </si>
  <si>
    <t>Milltown Road,</t>
  </si>
  <si>
    <t>Beechwood Parish</t>
  </si>
  <si>
    <t>Milltown Pastoral Centre,</t>
  </si>
  <si>
    <t>Ballyfermot</t>
  </si>
  <si>
    <t>Drimnagh</t>
  </si>
  <si>
    <t>Crumlin College (ETB)</t>
  </si>
  <si>
    <t>Rathmines West F1</t>
  </si>
  <si>
    <t>YM</t>
  </si>
  <si>
    <t>Pembroke East E (pt)</t>
  </si>
  <si>
    <t>Heskin Court Day Centre,</t>
  </si>
  <si>
    <t>Rathmines East A</t>
  </si>
  <si>
    <t>Scoil Catriona</t>
  </si>
  <si>
    <t>Polling Districts</t>
  </si>
  <si>
    <t>formerly St Agnes Primary School</t>
  </si>
  <si>
    <t>Pembroke East D1(pt)</t>
  </si>
  <si>
    <t>Pembroke East E(pt)</t>
  </si>
  <si>
    <t>Rathmines East D pt.</t>
  </si>
  <si>
    <t>formerly Mercy Convent</t>
  </si>
  <si>
    <t>59 Baggot Street Lower,</t>
  </si>
  <si>
    <t>Dublin  2</t>
  </si>
  <si>
    <t>Ringsend Girl's N.S.</t>
  </si>
  <si>
    <t>1</t>
  </si>
  <si>
    <t>pt</t>
  </si>
  <si>
    <t>Our Lady of Mercy College,</t>
  </si>
  <si>
    <t>Beaumont A</t>
  </si>
  <si>
    <t>NA</t>
  </si>
  <si>
    <t>Beaumont Road</t>
  </si>
  <si>
    <t>Dublin 9</t>
  </si>
  <si>
    <t>Whitehall D2</t>
  </si>
  <si>
    <t>RW</t>
  </si>
  <si>
    <t>Beaumont B</t>
  </si>
  <si>
    <t>NB</t>
  </si>
  <si>
    <t>Montrose Park,</t>
  </si>
  <si>
    <t>Dublin 5</t>
  </si>
  <si>
    <t>St. John Vianney Parish Hall</t>
  </si>
  <si>
    <t>Beaumont C</t>
  </si>
  <si>
    <t>NC</t>
  </si>
  <si>
    <t>Ardlea Road</t>
  </si>
  <si>
    <t>Artane, Dublin 5</t>
  </si>
  <si>
    <t>Gaelscoil Cholmcille</t>
  </si>
  <si>
    <t>Kilmore A (pt)</t>
  </si>
  <si>
    <t>NE</t>
  </si>
  <si>
    <t>Coolock Lane</t>
  </si>
  <si>
    <t>behind Astro Park</t>
  </si>
  <si>
    <t>Dublin 17</t>
  </si>
  <si>
    <t>Scoil Fhursa N.S.</t>
  </si>
  <si>
    <t>Kilmore B</t>
  </si>
  <si>
    <t>NH</t>
  </si>
  <si>
    <t>Cromcastle Green</t>
  </si>
  <si>
    <t>Northside Civic Centre</t>
  </si>
  <si>
    <t>Kilmore C</t>
  </si>
  <si>
    <t>NJ</t>
  </si>
  <si>
    <t>Bunratty Road</t>
  </si>
  <si>
    <t>St Brendans Parish Hall</t>
  </si>
  <si>
    <t>Kilmore D</t>
  </si>
  <si>
    <t>NK</t>
  </si>
  <si>
    <t>Coolock Village</t>
  </si>
  <si>
    <t>Priorswood A</t>
  </si>
  <si>
    <t>NL</t>
  </si>
  <si>
    <t xml:space="preserve">Priorswood, </t>
  </si>
  <si>
    <t>Priorswood B</t>
  </si>
  <si>
    <t>NP</t>
  </si>
  <si>
    <t>Darndale Senior N.S.</t>
  </si>
  <si>
    <t>Priorswood C1</t>
  </si>
  <si>
    <t>NQ</t>
  </si>
  <si>
    <t>(Off Malahide Road)</t>
  </si>
  <si>
    <t xml:space="preserve">Darndale </t>
  </si>
  <si>
    <t>Priorswood C2</t>
  </si>
  <si>
    <t>NU</t>
  </si>
  <si>
    <t>St. Josephs N.S.</t>
  </si>
  <si>
    <t>Priorswood D</t>
  </si>
  <si>
    <t>NR</t>
  </si>
  <si>
    <t>Macroom Road</t>
  </si>
  <si>
    <t>Priorswood E</t>
  </si>
  <si>
    <t>NS</t>
  </si>
  <si>
    <t>Whitehall A1</t>
  </si>
  <si>
    <t>UP</t>
  </si>
  <si>
    <t>Whitehall D1</t>
  </si>
  <si>
    <t>RV</t>
  </si>
  <si>
    <t>Whitehall A2</t>
  </si>
  <si>
    <t>UQ</t>
  </si>
  <si>
    <t>Whitehall B1</t>
  </si>
  <si>
    <t>UR</t>
  </si>
  <si>
    <t xml:space="preserve">Larkhill School, </t>
  </si>
  <si>
    <t>Whitehall B2</t>
  </si>
  <si>
    <t>US</t>
  </si>
  <si>
    <t>Assembly Hall</t>
  </si>
  <si>
    <t xml:space="preserve">Glenaan Rd, </t>
  </si>
  <si>
    <t>Dublin, 9</t>
  </si>
  <si>
    <t>Whitehall C (pt)</t>
  </si>
  <si>
    <t>UT</t>
  </si>
  <si>
    <t>Santry Parish Centre</t>
  </si>
  <si>
    <t>Church Lane</t>
  </si>
  <si>
    <t xml:space="preserve">Santry </t>
  </si>
  <si>
    <t>Drumcondra</t>
  </si>
  <si>
    <t>St Brendan's N.S</t>
  </si>
  <si>
    <t>Harmonstown A</t>
  </si>
  <si>
    <t>TJ</t>
  </si>
  <si>
    <t>Mc Auley Road</t>
  </si>
  <si>
    <t>Artane</t>
  </si>
  <si>
    <t>St. Canice's Boys N.S</t>
  </si>
  <si>
    <t>Ballygall A</t>
  </si>
  <si>
    <t>VA</t>
  </si>
  <si>
    <t>Glasanaon Road</t>
  </si>
  <si>
    <t>Finglas</t>
  </si>
  <si>
    <t>Dublin 11</t>
  </si>
  <si>
    <t>Ballygall B (pt)</t>
  </si>
  <si>
    <t>VB</t>
  </si>
  <si>
    <t>Sacred Heart Boys N.S.</t>
  </si>
  <si>
    <t>Ballygall C</t>
  </si>
  <si>
    <t>UA</t>
  </si>
  <si>
    <t>Ballygall D</t>
  </si>
  <si>
    <t>VC</t>
  </si>
  <si>
    <t xml:space="preserve">Holy Spirit N.S. </t>
  </si>
  <si>
    <t>Ballymun A</t>
  </si>
  <si>
    <t>UC</t>
  </si>
  <si>
    <t>Sillogue Road</t>
  </si>
  <si>
    <t>Ballymun</t>
  </si>
  <si>
    <t>Ballymun B</t>
  </si>
  <si>
    <t>UD</t>
  </si>
  <si>
    <t>UF</t>
  </si>
  <si>
    <t>Ballymun D</t>
  </si>
  <si>
    <t>Virgin Mary N.S.</t>
  </si>
  <si>
    <t>Ballymun C1</t>
  </si>
  <si>
    <t>UE</t>
  </si>
  <si>
    <t>Shangan Road</t>
  </si>
  <si>
    <t>Ballymun E</t>
  </si>
  <si>
    <t>UG</t>
  </si>
  <si>
    <t>Ballymun Road</t>
  </si>
  <si>
    <t>Ballymun C2</t>
  </si>
  <si>
    <t>UW</t>
  </si>
  <si>
    <t>St. Josephs G.N.S.</t>
  </si>
  <si>
    <t>Finglas North A</t>
  </si>
  <si>
    <t>VE</t>
  </si>
  <si>
    <t>Barry Avenue</t>
  </si>
  <si>
    <t>Finglas West</t>
  </si>
  <si>
    <t>Finglas North B</t>
  </si>
  <si>
    <t>VG</t>
  </si>
  <si>
    <t>St. Canice's Girls N.S.</t>
  </si>
  <si>
    <t>Finglas North C</t>
  </si>
  <si>
    <t>VH</t>
  </si>
  <si>
    <t>Ballygall Road West</t>
  </si>
  <si>
    <t>Finglas East</t>
  </si>
  <si>
    <t>Ballymun F</t>
  </si>
  <si>
    <t>VD</t>
  </si>
  <si>
    <t>St. Fergal's Boys N.S.</t>
  </si>
  <si>
    <t>Finglas South A</t>
  </si>
  <si>
    <t>VJ</t>
  </si>
  <si>
    <t>Cappagh Road</t>
  </si>
  <si>
    <t>St. O. Plunkett N.S.</t>
  </si>
  <si>
    <t>Finglas South B</t>
  </si>
  <si>
    <t>VK</t>
  </si>
  <si>
    <t xml:space="preserve"> St. Helena`s Drive</t>
  </si>
  <si>
    <t>Finglas South</t>
  </si>
  <si>
    <t>St. Finian's N.S.</t>
  </si>
  <si>
    <t>Finglas South C</t>
  </si>
  <si>
    <t>VL</t>
  </si>
  <si>
    <t>Glenties Park</t>
  </si>
  <si>
    <t>Rivermount</t>
  </si>
  <si>
    <t>Finglas South D</t>
  </si>
  <si>
    <t>VM</t>
  </si>
  <si>
    <t>St. Davids B.N.S.</t>
  </si>
  <si>
    <t>Beaumont D</t>
  </si>
  <si>
    <t>RA</t>
  </si>
  <si>
    <t>Kilmore Road</t>
  </si>
  <si>
    <t>Beaumont F pt</t>
  </si>
  <si>
    <t>RC</t>
  </si>
  <si>
    <t>Our Lady of Consolation N.S.</t>
  </si>
  <si>
    <t>Clontarf West B</t>
  </si>
  <si>
    <t>RK</t>
  </si>
  <si>
    <t>Collins Ave East</t>
  </si>
  <si>
    <t>Donnycarney</t>
  </si>
  <si>
    <t>Gracepark 2 pt.</t>
  </si>
  <si>
    <t>RT</t>
  </si>
  <si>
    <t>Beaumont E</t>
  </si>
  <si>
    <t>RB</t>
  </si>
  <si>
    <t>Whitehall Colmcille Gaels GAA Club,</t>
  </si>
  <si>
    <t>Collins Avenue</t>
  </si>
  <si>
    <t>Gracepark 1</t>
  </si>
  <si>
    <t>RS</t>
  </si>
  <si>
    <t>Scoil Aine Girls N.S.</t>
  </si>
  <si>
    <t>Clontarf East A1</t>
  </si>
  <si>
    <t>TB</t>
  </si>
  <si>
    <t>All Saints Drive</t>
  </si>
  <si>
    <t>Raheny</t>
  </si>
  <si>
    <t>St. Gabriels Parish Hall</t>
  </si>
  <si>
    <t>Clontarf East A2</t>
  </si>
  <si>
    <t>RD</t>
  </si>
  <si>
    <t>St. Gabriels Road,</t>
  </si>
  <si>
    <t>Clontarf East B</t>
  </si>
  <si>
    <t>RE</t>
  </si>
  <si>
    <t>Clontarf,</t>
  </si>
  <si>
    <t>Dublin, 3</t>
  </si>
  <si>
    <t>Belgrove Junior Boys N. S.</t>
  </si>
  <si>
    <t>Clontarf East C</t>
  </si>
  <si>
    <t>RF</t>
  </si>
  <si>
    <t>Seafield Road</t>
  </si>
  <si>
    <t>Dublin 3</t>
  </si>
  <si>
    <t>Clontarf East D</t>
  </si>
  <si>
    <t>RG</t>
  </si>
  <si>
    <t>St. Brigid's Boys N.S</t>
  </si>
  <si>
    <t>Clontarf East E</t>
  </si>
  <si>
    <t>RH</t>
  </si>
  <si>
    <t>Howth Road</t>
  </si>
  <si>
    <t>Killester</t>
  </si>
  <si>
    <t>St. Brigid's  Girls N.S.</t>
  </si>
  <si>
    <t>Clontarf West A</t>
  </si>
  <si>
    <t>RJ</t>
  </si>
  <si>
    <t>St.Brigid`s Road</t>
  </si>
  <si>
    <t>Howth Road N.S.</t>
  </si>
  <si>
    <t>Clontarf West C</t>
  </si>
  <si>
    <t>RL</t>
  </si>
  <si>
    <t>Clontarf Road</t>
  </si>
  <si>
    <t>St. Mary's Girls N.S.</t>
  </si>
  <si>
    <t>Clontarf West D</t>
  </si>
  <si>
    <t>RM</t>
  </si>
  <si>
    <t xml:space="preserve">Windsor Avenue, </t>
  </si>
  <si>
    <t>Drumcondra Sth A (pt)</t>
  </si>
  <si>
    <t>RP</t>
  </si>
  <si>
    <t xml:space="preserve">St. Vincent de Paul </t>
  </si>
  <si>
    <t>Clontarf West E</t>
  </si>
  <si>
    <t>RN</t>
  </si>
  <si>
    <t>Infant School</t>
  </si>
  <si>
    <t>Griffith Avenue,</t>
  </si>
  <si>
    <t>Gracepark 2 pt</t>
  </si>
  <si>
    <t>Drumcondra National School</t>
  </si>
  <si>
    <t>Church Avenue</t>
  </si>
  <si>
    <t>Harmonstown B</t>
  </si>
  <si>
    <t>TK</t>
  </si>
  <si>
    <t>Ayrfield</t>
  </si>
  <si>
    <t>TA</t>
  </si>
  <si>
    <t>Clonrosse Drive</t>
  </si>
  <si>
    <t>off Malahide Road</t>
  </si>
  <si>
    <t>St Eithne's Senior Girls N.S</t>
  </si>
  <si>
    <t>Edenmore</t>
  </si>
  <si>
    <t>TC</t>
  </si>
  <si>
    <t>Edenmore Avenue</t>
  </si>
  <si>
    <t>St. Malachy's Boys N.S.</t>
  </si>
  <si>
    <t>Grange E</t>
  </si>
  <si>
    <t>TH</t>
  </si>
  <si>
    <t>Edenmore Park</t>
  </si>
  <si>
    <t>Scoil Cholmcille</t>
  </si>
  <si>
    <t>TD</t>
  </si>
  <si>
    <t>Newbrook Road</t>
  </si>
  <si>
    <t>off Grange Road</t>
  </si>
  <si>
    <t>Dublin 13</t>
  </si>
  <si>
    <t>St. Kevin's J N S</t>
  </si>
  <si>
    <t>Grange B</t>
  </si>
  <si>
    <t>TE</t>
  </si>
  <si>
    <t>Grange C</t>
  </si>
  <si>
    <t>TF</t>
  </si>
  <si>
    <t>St Benedict's Resource Cte</t>
  </si>
  <si>
    <t>Grange D (pt)</t>
  </si>
  <si>
    <t>TG</t>
  </si>
  <si>
    <t>Swans Nest Road</t>
  </si>
  <si>
    <t xml:space="preserve">Raheny </t>
  </si>
  <si>
    <t>Scoil Eoin</t>
  </si>
  <si>
    <t>Raheny Foxfield</t>
  </si>
  <si>
    <t>TL</t>
  </si>
  <si>
    <t>Greendale Road</t>
  </si>
  <si>
    <t>Kilbarrack</t>
  </si>
  <si>
    <t>Raheny Greendale</t>
  </si>
  <si>
    <t>TM</t>
  </si>
  <si>
    <t>Raheny Public Library</t>
  </si>
  <si>
    <t>Raheny St Assam</t>
  </si>
  <si>
    <t>TN</t>
  </si>
  <si>
    <t>Stanhope St. N.S. Hall,</t>
  </si>
  <si>
    <t>Arran Quay B</t>
  </si>
  <si>
    <t>WB</t>
  </si>
  <si>
    <t>Manor Street,</t>
  </si>
  <si>
    <t>Dublin, 7</t>
  </si>
  <si>
    <t>St. Paul`s CBS</t>
  </si>
  <si>
    <t>Arran Quay C</t>
  </si>
  <si>
    <t>WD</t>
  </si>
  <si>
    <t>Brunswick St. North</t>
  </si>
  <si>
    <t>Dublin 7</t>
  </si>
  <si>
    <t>Inns Quay C</t>
  </si>
  <si>
    <t>WP</t>
  </si>
  <si>
    <t>North City 1</t>
  </si>
  <si>
    <t>WS</t>
  </si>
  <si>
    <t>Rotunda B</t>
  </si>
  <si>
    <t>WY</t>
  </si>
  <si>
    <t>St Gabriels N.S.</t>
  </si>
  <si>
    <t>Arran Quay D</t>
  </si>
  <si>
    <t>WE</t>
  </si>
  <si>
    <t>Cowper Street</t>
  </si>
  <si>
    <t>Arran Quay E</t>
  </si>
  <si>
    <t>WF</t>
  </si>
  <si>
    <t>North Strand Church Parish Hall</t>
  </si>
  <si>
    <t>Ballybough A</t>
  </si>
  <si>
    <t>WG</t>
  </si>
  <si>
    <t>(formerly St Columbas )</t>
  </si>
  <si>
    <t xml:space="preserve">North Strand </t>
  </si>
  <si>
    <t>North Dock A</t>
  </si>
  <si>
    <t>WU</t>
  </si>
  <si>
    <t>Holy Child Pre-School</t>
  </si>
  <si>
    <t>Mountjoy A</t>
  </si>
  <si>
    <t>WQ</t>
  </si>
  <si>
    <t>Lourdes Parish Schools</t>
  </si>
  <si>
    <t>Lower Sean Mc Dermott Street</t>
  </si>
  <si>
    <t>Dublin 1</t>
  </si>
  <si>
    <t>Gardiner St. Convent N.S.</t>
  </si>
  <si>
    <t>Mountjoy B</t>
  </si>
  <si>
    <t>WR</t>
  </si>
  <si>
    <t>Belvedere Court</t>
  </si>
  <si>
    <t>Gardiner Street Upper</t>
  </si>
  <si>
    <t>Ballybough B</t>
  </si>
  <si>
    <t>WJ</t>
  </si>
  <si>
    <t>North Richmond Street</t>
  </si>
  <si>
    <t>off North Circular Road</t>
  </si>
  <si>
    <t>Drumcondra South B</t>
  </si>
  <si>
    <t>WL</t>
  </si>
  <si>
    <t>NORTH INNER CITY contd.</t>
  </si>
  <si>
    <t>North Dock B</t>
  </si>
  <si>
    <t>WV</t>
  </si>
  <si>
    <t>St. Laurence O Toole CBS,</t>
  </si>
  <si>
    <t>North Dock C</t>
  </si>
  <si>
    <t>WW</t>
  </si>
  <si>
    <t>Seville Place,</t>
  </si>
  <si>
    <t>Scoil Caoimhin</t>
  </si>
  <si>
    <t>Rotunda A</t>
  </si>
  <si>
    <t>WX</t>
  </si>
  <si>
    <t>Marlborough Street</t>
  </si>
  <si>
    <t>North City 2</t>
  </si>
  <si>
    <t>WT</t>
  </si>
  <si>
    <t>St John Bosco N.S. Hall</t>
  </si>
  <si>
    <t>QA</t>
  </si>
  <si>
    <t>Navan Road</t>
  </si>
  <si>
    <t>Ashtown B</t>
  </si>
  <si>
    <t>QB</t>
  </si>
  <si>
    <t>Ashtown Road</t>
  </si>
  <si>
    <t>Rathborne</t>
  </si>
  <si>
    <t>Dublin 15</t>
  </si>
  <si>
    <t>Glasnevin N.S.</t>
  </si>
  <si>
    <t>Botanic A</t>
  </si>
  <si>
    <t>UJ</t>
  </si>
  <si>
    <t>Botanic Avenue</t>
  </si>
  <si>
    <t>Botanic B2</t>
  </si>
  <si>
    <t>UV</t>
  </si>
  <si>
    <t>St. Columba`s N.S.</t>
  </si>
  <si>
    <t>Botanic B1</t>
  </si>
  <si>
    <t>UL</t>
  </si>
  <si>
    <t xml:space="preserve">Crawford Avenue </t>
  </si>
  <si>
    <t>Iona Road</t>
  </si>
  <si>
    <t>Botanic C</t>
  </si>
  <si>
    <t>UM</t>
  </si>
  <si>
    <t>St Peters N.S.</t>
  </si>
  <si>
    <t>Cabra East A1</t>
  </si>
  <si>
    <t>QC</t>
  </si>
  <si>
    <t>St. Peter`s Road</t>
  </si>
  <si>
    <t>Phibsborough</t>
  </si>
  <si>
    <t>St Vincents Primary CBS</t>
  </si>
  <si>
    <t>Cabra East A2</t>
  </si>
  <si>
    <t>QD</t>
  </si>
  <si>
    <t>St. Philomena`s Road</t>
  </si>
  <si>
    <t>Christ the King N.S.</t>
  </si>
  <si>
    <t>Cabra East B</t>
  </si>
  <si>
    <t>QE</t>
  </si>
  <si>
    <t>Annaly Road</t>
  </si>
  <si>
    <t xml:space="preserve">Cabra </t>
  </si>
  <si>
    <t>Cabra East C</t>
  </si>
  <si>
    <t>QF</t>
  </si>
  <si>
    <t>St Finbars N.S.</t>
  </si>
  <si>
    <t>Cabra West A</t>
  </si>
  <si>
    <t>QG</t>
  </si>
  <si>
    <t>Kilkieran Road</t>
  </si>
  <si>
    <t>Cabra West B</t>
  </si>
  <si>
    <t>QH</t>
  </si>
  <si>
    <t>Cabra West C</t>
  </si>
  <si>
    <t>QJ</t>
  </si>
  <si>
    <t>Cabra West D</t>
  </si>
  <si>
    <t>QL</t>
  </si>
  <si>
    <t>St Patricks B.N.S.</t>
  </si>
  <si>
    <t>Drumcondra South C</t>
  </si>
  <si>
    <t>UN</t>
  </si>
  <si>
    <t>Milbourne Avenue</t>
  </si>
  <si>
    <t>Drumcondra Road</t>
  </si>
  <si>
    <t>St Marys Hospital</t>
  </si>
  <si>
    <t>Phoenix Park 2</t>
  </si>
  <si>
    <t>QM</t>
  </si>
  <si>
    <t>Phoenix Park</t>
  </si>
  <si>
    <t>Inns Quay A1</t>
  </si>
  <si>
    <t>WM</t>
  </si>
  <si>
    <t>Inns Quay A2</t>
  </si>
  <si>
    <t>WZ</t>
  </si>
  <si>
    <t>Inns Quay B</t>
  </si>
  <si>
    <t>WN</t>
  </si>
  <si>
    <t>Old School House</t>
  </si>
  <si>
    <t>Arran Quay A</t>
  </si>
  <si>
    <t>WA</t>
  </si>
  <si>
    <t>30 Phibsboro Road</t>
  </si>
  <si>
    <t>(1-50)</t>
  </si>
  <si>
    <t>(51-95)</t>
  </si>
  <si>
    <t>(96-145)</t>
  </si>
  <si>
    <t>CDETB</t>
  </si>
  <si>
    <t>Swords Road</t>
  </si>
  <si>
    <t>Whitehall</t>
  </si>
  <si>
    <t xml:space="preserve">Plunket College </t>
  </si>
  <si>
    <t>Our Lady of Good Counsel N.S</t>
  </si>
  <si>
    <t>St Canice's Road</t>
  </si>
  <si>
    <t>Pelletstown ETS National School</t>
  </si>
  <si>
    <t>Scoil Úna Naofa</t>
  </si>
  <si>
    <t>LEA</t>
  </si>
  <si>
    <t>Artane Whitehall</t>
  </si>
  <si>
    <t>Ballyfermot Drimnagh</t>
  </si>
  <si>
    <t>Ballymun Finglas</t>
  </si>
  <si>
    <t>Cabra Glasnevin</t>
  </si>
  <si>
    <t>Kimmage Rathmines</t>
  </si>
  <si>
    <t>North Inner City</t>
  </si>
  <si>
    <t>Pembroke</t>
  </si>
  <si>
    <t>South East Inner City</t>
  </si>
  <si>
    <t>South West Inner City</t>
  </si>
  <si>
    <t>Totals</t>
  </si>
  <si>
    <t>Polling Places</t>
  </si>
  <si>
    <t xml:space="preserve">Polling Places </t>
  </si>
  <si>
    <t>Upper Dorset Street</t>
  </si>
  <si>
    <t>Electorate</t>
  </si>
  <si>
    <t>D09 V327</t>
  </si>
  <si>
    <t>D05K3C3</t>
  </si>
  <si>
    <t>D05CV96</t>
  </si>
  <si>
    <t>D17W021</t>
  </si>
  <si>
    <t>D05YP68</t>
  </si>
  <si>
    <t>D17K462</t>
  </si>
  <si>
    <t>D05K603</t>
  </si>
  <si>
    <t>D17KH30</t>
  </si>
  <si>
    <t>D17CK81</t>
  </si>
  <si>
    <t>D17DY60</t>
  </si>
  <si>
    <t>D09C94K</t>
  </si>
  <si>
    <t>D09CV90</t>
  </si>
  <si>
    <t>D10T042</t>
  </si>
  <si>
    <t>D10H024</t>
  </si>
  <si>
    <t>Walkinstown Library</t>
  </si>
  <si>
    <t>Percy French Road</t>
  </si>
  <si>
    <t xml:space="preserve">Walkinstown </t>
  </si>
  <si>
    <t>D12 FK18</t>
  </si>
  <si>
    <t>D12C893</t>
  </si>
  <si>
    <t>D12EH70</t>
  </si>
  <si>
    <t>D12KC63</t>
  </si>
  <si>
    <t>D08X65A</t>
  </si>
  <si>
    <t>Lynch's Lane</t>
  </si>
  <si>
    <t>D10K319</t>
  </si>
  <si>
    <t>D12CF5X</t>
  </si>
  <si>
    <t>D12DW68</t>
  </si>
  <si>
    <t>D20TW71</t>
  </si>
  <si>
    <t>St. Raphael's Primary School</t>
  </si>
  <si>
    <t>D10XW56</t>
  </si>
  <si>
    <t>D11TW01</t>
  </si>
  <si>
    <t>D11XE17</t>
  </si>
  <si>
    <t>D11N207</t>
  </si>
  <si>
    <t>D09H2F2</t>
  </si>
  <si>
    <t>Ballymun Library</t>
  </si>
  <si>
    <t>D11 DCR7</t>
  </si>
  <si>
    <t>D11A8PD</t>
  </si>
  <si>
    <t>D11C927</t>
  </si>
  <si>
    <t>D11E925</t>
  </si>
  <si>
    <t>D11XA56</t>
  </si>
  <si>
    <t>D07V654</t>
  </si>
  <si>
    <t>D15X63X</t>
  </si>
  <si>
    <t>D09TW63</t>
  </si>
  <si>
    <t>D09YX46</t>
  </si>
  <si>
    <t>D07F75C</t>
  </si>
  <si>
    <t>D11HX78</t>
  </si>
  <si>
    <t>D07EF73</t>
  </si>
  <si>
    <t>Glasnevin</t>
  </si>
  <si>
    <t>D07A522</t>
  </si>
  <si>
    <t>Deaf Village Ireland</t>
  </si>
  <si>
    <t>Ratoath Road</t>
  </si>
  <si>
    <t>Cabra West</t>
  </si>
  <si>
    <t>D07V4KP</t>
  </si>
  <si>
    <t>D09H008</t>
  </si>
  <si>
    <t>D20CK33</t>
  </si>
  <si>
    <t>Paradise Place ETNS</t>
  </si>
  <si>
    <t xml:space="preserve">Paradise Place   </t>
  </si>
  <si>
    <t>D07HF10</t>
  </si>
  <si>
    <t>D07Y923</t>
  </si>
  <si>
    <t>BALLYMUN - FINGLAS contd. 2024</t>
  </si>
  <si>
    <t>BALLYMUN - FINGLAS 2024</t>
  </si>
  <si>
    <t>ARTANE-WHITEHALL 2024</t>
  </si>
  <si>
    <t>ARTANE-WHITEHALL contd. 2024</t>
  </si>
  <si>
    <t>BALLYFERMOT - DRIMNAGH contd. 2024</t>
  </si>
  <si>
    <t>BALLYFERMOT - DRIMNAGH 2024</t>
  </si>
  <si>
    <t>CABRA-GLASNEVIN 2024</t>
  </si>
  <si>
    <t>CABRA-GLASNEVIN contd. 2024</t>
  </si>
  <si>
    <t>CLONTARF 2024</t>
  </si>
  <si>
    <t>CLONTARF contd. 2024</t>
  </si>
  <si>
    <t>Ashtown A1</t>
  </si>
  <si>
    <t>Ashtown A2</t>
  </si>
  <si>
    <t>QN</t>
  </si>
  <si>
    <t>D05P820</t>
  </si>
  <si>
    <t>St Patrick's NS (no. 1 chapelizod)</t>
  </si>
  <si>
    <t>Marino Institute of Education</t>
  </si>
  <si>
    <t>Griffith Avenue</t>
  </si>
  <si>
    <t xml:space="preserve">Dublin 9 </t>
  </si>
  <si>
    <t>D09R232</t>
  </si>
  <si>
    <t>D05PD34</t>
  </si>
  <si>
    <t>D03P6F6</t>
  </si>
  <si>
    <t>D03TD21</t>
  </si>
  <si>
    <t>D05YV44</t>
  </si>
  <si>
    <t>D03E166</t>
  </si>
  <si>
    <t>D03AH64</t>
  </si>
  <si>
    <t>D09AP26</t>
  </si>
  <si>
    <t>D09VY58</t>
  </si>
  <si>
    <t>(Carna pt)</t>
  </si>
  <si>
    <t>D09YR59</t>
  </si>
  <si>
    <t>D05E510</t>
  </si>
  <si>
    <t>D05RW80</t>
  </si>
  <si>
    <t>D09W688</t>
  </si>
  <si>
    <t>D02 PR44</t>
  </si>
  <si>
    <t>D02 C625</t>
  </si>
  <si>
    <t>D04 CH58</t>
  </si>
  <si>
    <t>Irish Labour History Society</t>
  </si>
  <si>
    <t>Beggar's Bush Barracks</t>
  </si>
  <si>
    <t xml:space="preserve">Dublin 4 </t>
  </si>
  <si>
    <t>D04 DP27</t>
  </si>
  <si>
    <t>Carmelite Centre</t>
  </si>
  <si>
    <t>56 Aungier Street</t>
  </si>
  <si>
    <t>D02 T258</t>
  </si>
  <si>
    <t>D08 R283</t>
  </si>
  <si>
    <t>Youth Reach Training Centre</t>
  </si>
  <si>
    <t>D08 XF76</t>
  </si>
  <si>
    <t xml:space="preserve">Polling Stations </t>
  </si>
  <si>
    <t>Dublin 10, D10 V963</t>
  </si>
  <si>
    <t>Our Lady of Lourdes National School</t>
  </si>
  <si>
    <t>St Vincent's Road West</t>
  </si>
  <si>
    <t xml:space="preserve">Dublin 8 </t>
  </si>
  <si>
    <t>D08AY94</t>
  </si>
  <si>
    <t>Dublin 8, D08 XP83</t>
  </si>
  <si>
    <t>Dublin 8, D08 FE83</t>
  </si>
  <si>
    <t>Dublin 8, D08 XP02</t>
  </si>
  <si>
    <t>D08 YR66</t>
  </si>
  <si>
    <t>D08  EC96</t>
  </si>
  <si>
    <t>Canal Way ETNS</t>
  </si>
  <si>
    <t>D08 H51F</t>
  </si>
  <si>
    <t>D08 EF83</t>
  </si>
  <si>
    <t>D04 DC04</t>
  </si>
  <si>
    <t>Donnybrook Parish Centre</t>
  </si>
  <si>
    <t>Ailesbury Close</t>
  </si>
  <si>
    <t>D04 K4X6</t>
  </si>
  <si>
    <t>D04 K5CO</t>
  </si>
  <si>
    <t>D04 R201</t>
  </si>
  <si>
    <t>D04 KO25</t>
  </si>
  <si>
    <t>St Christophers Primary School</t>
  </si>
  <si>
    <t>D04 FP20</t>
  </si>
  <si>
    <t>D04 XW14</t>
  </si>
  <si>
    <t>D06 Y658</t>
  </si>
  <si>
    <t>D06 Y7T3</t>
  </si>
  <si>
    <t>Pastoral &amp; Community Centre,</t>
  </si>
  <si>
    <t>D06 Y176</t>
  </si>
  <si>
    <t>PEMBROKE contd. 2024</t>
  </si>
  <si>
    <t>PEMBROKE 2024</t>
  </si>
  <si>
    <t>St Paul's Senior N.S.</t>
  </si>
  <si>
    <t>Ard na Greine</t>
  </si>
  <si>
    <t>D13DD74</t>
  </si>
  <si>
    <t>D05NH04</t>
  </si>
  <si>
    <t>D05HP30</t>
  </si>
  <si>
    <t>St Francis of Assisi PS</t>
  </si>
  <si>
    <t>Grange A Part</t>
  </si>
  <si>
    <t>Belmayne Avenue</t>
  </si>
  <si>
    <t>Balgriffin</t>
  </si>
  <si>
    <t>D13P5VY</t>
  </si>
  <si>
    <t>D13XP49</t>
  </si>
  <si>
    <t>D13DK88</t>
  </si>
  <si>
    <t>D05V1F6</t>
  </si>
  <si>
    <t>D05K5P2</t>
  </si>
  <si>
    <t>D05VY99</t>
  </si>
  <si>
    <t>(261-303)</t>
  </si>
  <si>
    <t>D12KW66</t>
  </si>
  <si>
    <t>D12K5CE</t>
  </si>
  <si>
    <t>D6WWC86</t>
  </si>
  <si>
    <t>Our Lady of Hope</t>
  </si>
  <si>
    <t>D12W524</t>
  </si>
  <si>
    <t>D12R726</t>
  </si>
  <si>
    <t>Marist Primary School</t>
  </si>
  <si>
    <t>Clogher Road</t>
  </si>
  <si>
    <t>Crumlin</t>
  </si>
  <si>
    <t>D12YP98</t>
  </si>
  <si>
    <t>D6WFR66</t>
  </si>
  <si>
    <t>D6WAW64</t>
  </si>
  <si>
    <t>D06ED86</t>
  </si>
  <si>
    <t>St Louis Primary School</t>
  </si>
  <si>
    <t>Williams Park</t>
  </si>
  <si>
    <t>Rathmines</t>
  </si>
  <si>
    <t>D06FD92</t>
  </si>
  <si>
    <t>D06CF63</t>
  </si>
  <si>
    <t>D06DK35</t>
  </si>
  <si>
    <t>D06XE18</t>
  </si>
  <si>
    <t>D06H1X6</t>
  </si>
  <si>
    <t>(304-359)</t>
  </si>
  <si>
    <t>(146-200)</t>
  </si>
  <si>
    <t>(201-260)</t>
  </si>
  <si>
    <t>D07DY60</t>
  </si>
  <si>
    <t>D07P529</t>
  </si>
  <si>
    <t>D07CX50</t>
  </si>
  <si>
    <t>D03C422</t>
  </si>
  <si>
    <t>D01F228</t>
  </si>
  <si>
    <t>D01H9C5</t>
  </si>
  <si>
    <t>O'Connell's Primary School</t>
  </si>
  <si>
    <t>D01H9X5</t>
  </si>
  <si>
    <t>St Josephs N.S</t>
  </si>
  <si>
    <t xml:space="preserve">East Wall </t>
  </si>
  <si>
    <t>D03HF24</t>
  </si>
  <si>
    <t>D01A439</t>
  </si>
  <si>
    <t>D01YT29</t>
  </si>
  <si>
    <t>NORTH INNER CITY 2024</t>
  </si>
  <si>
    <t>DONAGHMEDE 2024</t>
  </si>
  <si>
    <t>St. Fiachras Senior N.S.</t>
  </si>
  <si>
    <t>St. Francis Senior N.S.</t>
  </si>
  <si>
    <t>D08R125</t>
  </si>
  <si>
    <t>(360-400)</t>
  </si>
  <si>
    <t>(401-442)</t>
  </si>
  <si>
    <t>(443-472)</t>
  </si>
  <si>
    <t>(473-503)</t>
  </si>
  <si>
    <t>Resource Centre</t>
  </si>
  <si>
    <t>Ballyfermot Family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</si>
</sst>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10"/>
      <color indexed="49"/>
      <name val="Arial"/>
      <family val="2"/>
    </font>
    <font>
      <b/>
      <i/>
      <sz val="10"/>
      <color indexed="10"/>
      <name val="Arial"/>
      <family val="2"/>
    </font>
    <font>
      <b/>
      <sz val="10"/>
      <color indexed="62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49"/>
      <name val="Arial"/>
      <family val="2"/>
    </font>
    <font>
      <sz val="10"/>
      <color indexed="62"/>
      <name val="Arial"/>
      <family val="2"/>
    </font>
    <font>
      <b/>
      <u val="single"/>
      <sz val="10"/>
      <color indexed="49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4" tint="-0.24997000396251678"/>
      <name val="Arial"/>
      <family val="2"/>
    </font>
    <font>
      <b/>
      <i/>
      <sz val="10"/>
      <color rgb="FFFF0000"/>
      <name val="Arial"/>
      <family val="2"/>
    </font>
    <font>
      <b/>
      <sz val="10"/>
      <color theme="8" tint="-0.24997000396251678"/>
      <name val="Arial"/>
      <family val="2"/>
    </font>
    <font>
      <b/>
      <sz val="10"/>
      <color theme="4" tint="-0.4999699890613556"/>
      <name val="Arial"/>
      <family val="2"/>
    </font>
    <font>
      <b/>
      <u val="single"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4" tint="-0.24997000396251678"/>
      <name val="Arial"/>
      <family val="2"/>
    </font>
    <font>
      <sz val="10"/>
      <color theme="4" tint="-0.4999699890613556"/>
      <name val="Arial"/>
      <family val="2"/>
    </font>
    <font>
      <b/>
      <u val="single"/>
      <sz val="10"/>
      <color theme="4" tint="-0.24997000396251678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/>
      <top/>
      <bottom style="medium"/>
    </border>
    <border>
      <left style="thick"/>
      <right style="thick"/>
      <top/>
      <bottom style="medium"/>
    </border>
    <border>
      <left style="thick"/>
      <right style="thick"/>
      <top style="medium"/>
      <bottom>
        <color indexed="63"/>
      </bottom>
    </border>
    <border>
      <left/>
      <right style="medium"/>
      <top/>
      <bottom/>
    </border>
    <border>
      <left style="medium"/>
      <right style="thick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19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top" wrapText="1"/>
    </xf>
    <xf numFmtId="0" fontId="1" fillId="8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0" borderId="23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5" fillId="0" borderId="24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8" borderId="24" xfId="0" applyFill="1" applyBorder="1" applyAlignment="1">
      <alignment/>
    </xf>
    <xf numFmtId="0" fontId="0" fillId="8" borderId="22" xfId="0" applyFill="1" applyBorder="1" applyAlignment="1">
      <alignment/>
    </xf>
    <xf numFmtId="0" fontId="5" fillId="0" borderId="24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1" fillId="8" borderId="24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0" fillId="8" borderId="2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57" fillId="0" borderId="25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Continuous"/>
    </xf>
    <xf numFmtId="0" fontId="0" fillId="8" borderId="10" xfId="0" applyFill="1" applyBorder="1" applyAlignment="1">
      <alignment horizontal="centerContinuous"/>
    </xf>
    <xf numFmtId="0" fontId="1" fillId="8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5" fillId="0" borderId="17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0" fillId="8" borderId="19" xfId="0" applyFill="1" applyBorder="1" applyAlignment="1">
      <alignment horizontal="centerContinuous"/>
    </xf>
    <xf numFmtId="0" fontId="0" fillId="0" borderId="0" xfId="0" applyFont="1" applyBorder="1" applyAlignment="1">
      <alignment horizontal="center" vertical="justify"/>
    </xf>
    <xf numFmtId="0" fontId="5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" fillId="0" borderId="21" xfId="0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/>
    </xf>
    <xf numFmtId="0" fontId="1" fillId="8" borderId="18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58" fillId="0" borderId="1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5" fillId="0" borderId="28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42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57" fillId="0" borderId="13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57" fillId="0" borderId="3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2" fillId="0" borderId="20" xfId="0" applyFont="1" applyFill="1" applyBorder="1" applyAlignment="1">
      <alignment/>
    </xf>
    <xf numFmtId="0" fontId="55" fillId="0" borderId="36" xfId="0" applyFont="1" applyFill="1" applyBorder="1" applyAlignment="1">
      <alignment horizontal="center"/>
    </xf>
    <xf numFmtId="0" fontId="55" fillId="0" borderId="37" xfId="0" applyFont="1" applyFill="1" applyBorder="1" applyAlignment="1">
      <alignment horizontal="center"/>
    </xf>
    <xf numFmtId="0" fontId="54" fillId="0" borderId="28" xfId="0" applyFont="1" applyFill="1" applyBorder="1" applyAlignment="1">
      <alignment/>
    </xf>
    <xf numFmtId="0" fontId="58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5" fillId="0" borderId="26" xfId="0" applyFont="1" applyFill="1" applyBorder="1" applyAlignment="1">
      <alignment horizontal="center"/>
    </xf>
    <xf numFmtId="0" fontId="55" fillId="0" borderId="38" xfId="0" applyFont="1" applyFill="1" applyBorder="1" applyAlignment="1">
      <alignment horizontal="center"/>
    </xf>
    <xf numFmtId="0" fontId="54" fillId="0" borderId="29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6" fillId="0" borderId="20" xfId="0" applyFont="1" applyFill="1" applyBorder="1" applyAlignment="1">
      <alignment/>
    </xf>
    <xf numFmtId="0" fontId="54" fillId="0" borderId="16" xfId="0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/>
    </xf>
    <xf numFmtId="0" fontId="55" fillId="0" borderId="35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6" fillId="0" borderId="15" xfId="0" applyFont="1" applyFill="1" applyBorder="1" applyAlignment="1">
      <alignment/>
    </xf>
    <xf numFmtId="0" fontId="56" fillId="0" borderId="21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63" fillId="0" borderId="20" xfId="0" applyFont="1" applyFill="1" applyBorder="1" applyAlignment="1">
      <alignment horizontal="center"/>
    </xf>
    <xf numFmtId="0" fontId="57" fillId="0" borderId="28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4" fillId="0" borderId="20" xfId="0" applyFont="1" applyFill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49" fontId="57" fillId="0" borderId="25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63" fillId="0" borderId="21" xfId="0" applyFont="1" applyFill="1" applyBorder="1" applyAlignment="1">
      <alignment horizontal="center"/>
    </xf>
    <xf numFmtId="0" fontId="57" fillId="0" borderId="39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0" fontId="57" fillId="0" borderId="37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57" fillId="0" borderId="29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3" fillId="0" borderId="20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21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63" fillId="0" borderId="12" xfId="0" applyFont="1" applyBorder="1" applyAlignment="1">
      <alignment/>
    </xf>
    <xf numFmtId="0" fontId="63" fillId="0" borderId="21" xfId="0" applyFont="1" applyBorder="1" applyAlignment="1">
      <alignment/>
    </xf>
    <xf numFmtId="0" fontId="63" fillId="0" borderId="12" xfId="0" applyFont="1" applyBorder="1" applyAlignment="1">
      <alignment horizontal="right"/>
    </xf>
    <xf numFmtId="0" fontId="63" fillId="0" borderId="20" xfId="0" applyFont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 horizontal="center" vertical="justify"/>
    </xf>
    <xf numFmtId="0" fontId="55" fillId="0" borderId="16" xfId="0" applyFont="1" applyFill="1" applyBorder="1" applyAlignment="1">
      <alignment/>
    </xf>
    <xf numFmtId="0" fontId="1" fillId="0" borderId="20" xfId="0" applyFont="1" applyBorder="1" applyAlignment="1">
      <alignment horizontal="center" vertical="justify"/>
    </xf>
    <xf numFmtId="0" fontId="55" fillId="0" borderId="20" xfId="0" applyFont="1" applyFill="1" applyBorder="1" applyAlignment="1">
      <alignment horizontal="right"/>
    </xf>
    <xf numFmtId="0" fontId="0" fillId="0" borderId="20" xfId="0" applyFont="1" applyBorder="1" applyAlignment="1">
      <alignment vertical="justify"/>
    </xf>
    <xf numFmtId="0" fontId="1" fillId="0" borderId="2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55" fillId="0" borderId="21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66" fillId="0" borderId="21" xfId="0" applyFont="1" applyFill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56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37" fillId="0" borderId="20" xfId="0" applyFont="1" applyFill="1" applyBorder="1" applyAlignment="1">
      <alignment horizontal="right"/>
    </xf>
    <xf numFmtId="0" fontId="37" fillId="0" borderId="21" xfId="0" applyFont="1" applyFill="1" applyBorder="1" applyAlignment="1">
      <alignment horizontal="right"/>
    </xf>
    <xf numFmtId="0" fontId="67" fillId="0" borderId="25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25" xfId="0" applyFont="1" applyBorder="1" applyAlignment="1">
      <alignment/>
    </xf>
    <xf numFmtId="1" fontId="1" fillId="0" borderId="25" xfId="0" applyNumberFormat="1" applyFont="1" applyBorder="1" applyAlignment="1">
      <alignment/>
    </xf>
    <xf numFmtId="0" fontId="55" fillId="0" borderId="21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4" fillId="8" borderId="19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PageLayoutView="0" workbookViewId="0" topLeftCell="A76">
      <selection activeCell="A2" sqref="A2"/>
    </sheetView>
  </sheetViews>
  <sheetFormatPr defaultColWidth="9.140625" defaultRowHeight="12.75"/>
  <cols>
    <col min="1" max="1" width="26.57421875" style="0" customWidth="1"/>
    <col min="2" max="2" width="10.28125" style="1" customWidth="1"/>
    <col min="3" max="3" width="16.421875" style="3" customWidth="1"/>
    <col min="4" max="4" width="11.00390625" style="3" bestFit="1" customWidth="1"/>
    <col min="5" max="6" width="10.7109375" style="3" customWidth="1"/>
    <col min="7" max="7" width="9.8515625" style="2" customWidth="1"/>
    <col min="8" max="8" width="10.7109375" style="3" customWidth="1"/>
    <col min="9" max="9" width="35.8515625" style="3" customWidth="1"/>
    <col min="10" max="10" width="9.140625" style="3" customWidth="1"/>
  </cols>
  <sheetData>
    <row r="1" spans="1:8" ht="24.75" thickBot="1" thickTop="1">
      <c r="A1" s="96" t="s">
        <v>734</v>
      </c>
      <c r="B1" s="97"/>
      <c r="C1" s="97"/>
      <c r="D1" s="97"/>
      <c r="E1" s="98"/>
      <c r="F1" s="98"/>
      <c r="G1" s="97"/>
      <c r="H1" s="46"/>
    </row>
    <row r="2" spans="1:8" ht="48.75" thickBot="1" thickTop="1">
      <c r="A2" s="4" t="s">
        <v>0</v>
      </c>
      <c r="B2" s="99" t="s">
        <v>1</v>
      </c>
      <c r="C2" s="4" t="s">
        <v>2</v>
      </c>
      <c r="D2" s="4" t="s">
        <v>3</v>
      </c>
      <c r="E2" s="4" t="s">
        <v>243</v>
      </c>
      <c r="F2" s="4" t="s">
        <v>242</v>
      </c>
      <c r="G2" s="4" t="s">
        <v>244</v>
      </c>
      <c r="H2" s="100" t="s">
        <v>245</v>
      </c>
    </row>
    <row r="3" spans="1:8" ht="13.5" thickTop="1">
      <c r="A3" s="243" t="s">
        <v>280</v>
      </c>
      <c r="B3" s="18">
        <v>1</v>
      </c>
      <c r="C3" s="246" t="s">
        <v>281</v>
      </c>
      <c r="D3" s="101" t="s">
        <v>282</v>
      </c>
      <c r="E3" s="80">
        <v>1</v>
      </c>
      <c r="F3" s="82">
        <v>662</v>
      </c>
      <c r="G3" s="89">
        <v>662</v>
      </c>
      <c r="H3" s="132">
        <v>1910</v>
      </c>
    </row>
    <row r="4" spans="1:8" ht="12.75">
      <c r="A4" s="59" t="s">
        <v>283</v>
      </c>
      <c r="B4" s="19">
        <v>2</v>
      </c>
      <c r="C4" s="247"/>
      <c r="D4" s="102"/>
      <c r="E4" s="81">
        <v>663</v>
      </c>
      <c r="F4" s="83">
        <v>1434</v>
      </c>
      <c r="G4" s="90">
        <v>772</v>
      </c>
      <c r="H4" s="133"/>
    </row>
    <row r="5" spans="1:8" ht="12.75">
      <c r="A5" s="59" t="s">
        <v>284</v>
      </c>
      <c r="B5" s="19">
        <v>3</v>
      </c>
      <c r="C5" s="247"/>
      <c r="D5" s="102"/>
      <c r="E5" s="81">
        <v>1435</v>
      </c>
      <c r="F5" s="83">
        <v>1910</v>
      </c>
      <c r="G5" s="131">
        <v>730</v>
      </c>
      <c r="H5" s="133"/>
    </row>
    <row r="6" spans="1:8" ht="12.75">
      <c r="A6" s="59" t="s">
        <v>674</v>
      </c>
      <c r="B6" s="103" t="s">
        <v>241</v>
      </c>
      <c r="C6" s="185" t="s">
        <v>285</v>
      </c>
      <c r="D6" s="102" t="s">
        <v>286</v>
      </c>
      <c r="E6" s="90">
        <v>1</v>
      </c>
      <c r="F6" s="130">
        <v>254</v>
      </c>
      <c r="G6" s="90"/>
      <c r="H6" s="126">
        <v>960</v>
      </c>
    </row>
    <row r="7" spans="1:8" ht="12.75">
      <c r="A7" s="59"/>
      <c r="B7" s="103"/>
      <c r="C7" s="185"/>
      <c r="D7" s="102"/>
      <c r="E7" s="90"/>
      <c r="F7" s="130"/>
      <c r="G7" s="131"/>
      <c r="H7" s="133"/>
    </row>
    <row r="8" spans="1:8" ht="12.75">
      <c r="A8" s="59"/>
      <c r="B8" s="19">
        <v>4</v>
      </c>
      <c r="C8" s="247" t="s">
        <v>285</v>
      </c>
      <c r="D8" s="102" t="s">
        <v>286</v>
      </c>
      <c r="E8" s="90">
        <v>255</v>
      </c>
      <c r="F8" s="130">
        <v>960</v>
      </c>
      <c r="G8" s="90">
        <v>706</v>
      </c>
      <c r="H8" s="133"/>
    </row>
    <row r="9" spans="1:8" ht="13.5" thickBot="1">
      <c r="A9" s="52"/>
      <c r="B9" s="10"/>
      <c r="C9" s="42"/>
      <c r="D9" s="11"/>
      <c r="E9" s="62"/>
      <c r="F9" s="62"/>
      <c r="G9" s="59"/>
      <c r="H9" s="134"/>
    </row>
    <row r="10" spans="1:8" ht="14.25" customHeight="1" thickTop="1">
      <c r="A10" s="243" t="s">
        <v>862</v>
      </c>
      <c r="B10" s="101">
        <v>5</v>
      </c>
      <c r="C10" s="246" t="s">
        <v>287</v>
      </c>
      <c r="D10" s="101" t="s">
        <v>288</v>
      </c>
      <c r="E10" s="80">
        <v>1</v>
      </c>
      <c r="F10" s="82">
        <v>620</v>
      </c>
      <c r="G10" s="80">
        <f aca="true" t="shared" si="0" ref="G10:G60">F10-E10+1</f>
        <v>620</v>
      </c>
      <c r="H10" s="85">
        <v>2931</v>
      </c>
    </row>
    <row r="11" spans="1:8" ht="12.75">
      <c r="A11" s="59" t="s">
        <v>289</v>
      </c>
      <c r="B11" s="102">
        <v>6</v>
      </c>
      <c r="C11" s="247"/>
      <c r="D11" s="102"/>
      <c r="E11" s="81">
        <v>621</v>
      </c>
      <c r="F11" s="83">
        <v>1389</v>
      </c>
      <c r="G11" s="81">
        <f t="shared" si="0"/>
        <v>769</v>
      </c>
      <c r="H11" s="77"/>
    </row>
    <row r="12" spans="1:8" ht="12.75">
      <c r="A12" s="59" t="s">
        <v>290</v>
      </c>
      <c r="B12" s="102">
        <v>7</v>
      </c>
      <c r="C12" s="247"/>
      <c r="D12" s="102"/>
      <c r="E12" s="81">
        <v>1390</v>
      </c>
      <c r="F12" s="83">
        <v>2151</v>
      </c>
      <c r="G12" s="84">
        <f t="shared" si="0"/>
        <v>762</v>
      </c>
      <c r="H12" s="77"/>
    </row>
    <row r="13" spans="1:8" ht="12.75">
      <c r="A13" s="59" t="s">
        <v>675</v>
      </c>
      <c r="B13" s="102">
        <v>8</v>
      </c>
      <c r="C13" s="247"/>
      <c r="D13" s="102"/>
      <c r="E13" s="81">
        <v>2152</v>
      </c>
      <c r="F13" s="83">
        <v>2931</v>
      </c>
      <c r="G13" s="81">
        <f t="shared" si="0"/>
        <v>780</v>
      </c>
      <c r="H13" s="69"/>
    </row>
    <row r="14" spans="1:8" ht="13.5" thickBot="1">
      <c r="A14" s="244"/>
      <c r="B14" s="12"/>
      <c r="C14" s="245"/>
      <c r="D14" s="12"/>
      <c r="E14" s="42"/>
      <c r="F14" s="42"/>
      <c r="G14" s="43"/>
      <c r="H14" s="104"/>
    </row>
    <row r="15" spans="1:9" ht="13.5" thickTop="1">
      <c r="A15" s="243" t="s">
        <v>291</v>
      </c>
      <c r="B15" s="101">
        <v>9</v>
      </c>
      <c r="C15" s="246" t="s">
        <v>292</v>
      </c>
      <c r="D15" s="101" t="s">
        <v>293</v>
      </c>
      <c r="E15" s="80">
        <v>1</v>
      </c>
      <c r="F15" s="82">
        <v>718</v>
      </c>
      <c r="G15" s="80">
        <f t="shared" si="0"/>
        <v>718</v>
      </c>
      <c r="H15" s="85">
        <v>2300</v>
      </c>
      <c r="I15" s="73"/>
    </row>
    <row r="16" spans="1:8" ht="12.75">
      <c r="A16" s="59" t="s">
        <v>294</v>
      </c>
      <c r="B16" s="102">
        <v>10</v>
      </c>
      <c r="C16" s="247"/>
      <c r="D16" s="102"/>
      <c r="E16" s="81">
        <v>719</v>
      </c>
      <c r="F16" s="83">
        <v>1479</v>
      </c>
      <c r="G16" s="81">
        <f t="shared" si="0"/>
        <v>761</v>
      </c>
      <c r="H16" s="77"/>
    </row>
    <row r="17" spans="1:8" ht="12.75">
      <c r="A17" s="60" t="s">
        <v>295</v>
      </c>
      <c r="B17" s="102">
        <v>11</v>
      </c>
      <c r="C17" s="247"/>
      <c r="D17" s="102"/>
      <c r="E17" s="81">
        <v>1480</v>
      </c>
      <c r="F17" s="83">
        <v>2300</v>
      </c>
      <c r="G17" s="84">
        <f t="shared" si="0"/>
        <v>821</v>
      </c>
      <c r="H17" s="77"/>
    </row>
    <row r="18" spans="1:8" ht="13.5" thickBot="1">
      <c r="A18" s="59" t="s">
        <v>676</v>
      </c>
      <c r="B18" s="102"/>
      <c r="C18" s="247"/>
      <c r="D18" s="102"/>
      <c r="E18" s="41"/>
      <c r="F18" s="41"/>
      <c r="G18" s="43"/>
      <c r="H18" s="104"/>
    </row>
    <row r="19" spans="1:8" ht="13.5" thickTop="1">
      <c r="A19" s="152" t="s">
        <v>296</v>
      </c>
      <c r="B19" s="101">
        <v>12</v>
      </c>
      <c r="C19" s="246" t="s">
        <v>297</v>
      </c>
      <c r="D19" s="18" t="s">
        <v>298</v>
      </c>
      <c r="E19" s="89">
        <v>1</v>
      </c>
      <c r="F19" s="128">
        <v>474</v>
      </c>
      <c r="G19" s="89">
        <f>F19-E19+1+(F20-E20+1)+(F21-E21+1)</f>
        <v>718</v>
      </c>
      <c r="H19" s="132">
        <v>1608</v>
      </c>
    </row>
    <row r="20" spans="1:8" ht="12.75">
      <c r="A20" s="59" t="s">
        <v>299</v>
      </c>
      <c r="B20" s="103" t="s">
        <v>241</v>
      </c>
      <c r="C20" s="247"/>
      <c r="D20" s="19"/>
      <c r="E20" s="90">
        <v>1259</v>
      </c>
      <c r="F20" s="130">
        <v>1264</v>
      </c>
      <c r="G20" s="90"/>
      <c r="H20" s="143" t="s">
        <v>279</v>
      </c>
    </row>
    <row r="21" spans="1:8" ht="12.75">
      <c r="A21" s="59" t="s">
        <v>300</v>
      </c>
      <c r="B21" s="103" t="s">
        <v>241</v>
      </c>
      <c r="C21" s="247"/>
      <c r="D21" s="19"/>
      <c r="E21" s="90">
        <v>1337</v>
      </c>
      <c r="F21" s="130">
        <v>1574</v>
      </c>
      <c r="G21" s="131"/>
      <c r="H21" s="133"/>
    </row>
    <row r="22" spans="1:8" ht="12.75">
      <c r="A22" s="59" t="s">
        <v>301</v>
      </c>
      <c r="B22" s="103"/>
      <c r="C22" s="247"/>
      <c r="D22" s="19"/>
      <c r="E22" s="90"/>
      <c r="F22" s="130"/>
      <c r="G22" s="90"/>
      <c r="H22" s="126"/>
    </row>
    <row r="23" spans="1:11" ht="12.75">
      <c r="A23" s="59" t="s">
        <v>677</v>
      </c>
      <c r="B23" s="102">
        <v>13</v>
      </c>
      <c r="C23" s="247" t="s">
        <v>297</v>
      </c>
      <c r="D23" s="64" t="s">
        <v>298</v>
      </c>
      <c r="E23" s="90">
        <v>1575</v>
      </c>
      <c r="F23" s="130">
        <v>2464</v>
      </c>
      <c r="G23" s="90">
        <f t="shared" si="0"/>
        <v>890</v>
      </c>
      <c r="H23" s="126"/>
      <c r="I23" s="26"/>
      <c r="K23" s="74"/>
    </row>
    <row r="24" spans="1:8" ht="13.5" thickBot="1">
      <c r="A24" s="61"/>
      <c r="B24" s="12"/>
      <c r="C24" s="245"/>
      <c r="D24" s="12"/>
      <c r="E24" s="42"/>
      <c r="F24" s="42"/>
      <c r="G24" s="44"/>
      <c r="H24" s="37"/>
    </row>
    <row r="25" spans="1:8" ht="13.5" thickTop="1">
      <c r="A25" s="59" t="s">
        <v>302</v>
      </c>
      <c r="B25" s="102">
        <v>14</v>
      </c>
      <c r="C25" s="247" t="s">
        <v>303</v>
      </c>
      <c r="D25" s="102" t="s">
        <v>304</v>
      </c>
      <c r="E25" s="80">
        <v>1</v>
      </c>
      <c r="F25" s="82">
        <v>616</v>
      </c>
      <c r="G25" s="80">
        <f t="shared" si="0"/>
        <v>616</v>
      </c>
      <c r="H25" s="85">
        <v>1898</v>
      </c>
    </row>
    <row r="26" spans="1:8" ht="12.75">
      <c r="A26" s="59" t="s">
        <v>305</v>
      </c>
      <c r="B26" s="102">
        <v>15</v>
      </c>
      <c r="C26" s="247"/>
      <c r="D26" s="102"/>
      <c r="E26" s="81">
        <v>617</v>
      </c>
      <c r="F26" s="83">
        <v>1282</v>
      </c>
      <c r="G26" s="81">
        <f t="shared" si="0"/>
        <v>666</v>
      </c>
      <c r="H26" s="77"/>
    </row>
    <row r="27" spans="1:8" ht="12.75">
      <c r="A27" s="59" t="s">
        <v>290</v>
      </c>
      <c r="B27" s="102">
        <v>16</v>
      </c>
      <c r="C27" s="247"/>
      <c r="D27" s="102"/>
      <c r="E27" s="81">
        <v>1283</v>
      </c>
      <c r="F27" s="83">
        <v>1898</v>
      </c>
      <c r="G27" s="84">
        <f t="shared" si="0"/>
        <v>616</v>
      </c>
      <c r="H27" s="77"/>
    </row>
    <row r="28" spans="1:8" ht="12.75">
      <c r="A28" s="59" t="s">
        <v>678</v>
      </c>
      <c r="B28" s="102">
        <v>17</v>
      </c>
      <c r="C28" s="247" t="s">
        <v>297</v>
      </c>
      <c r="D28" s="19" t="s">
        <v>298</v>
      </c>
      <c r="E28" s="90">
        <v>475</v>
      </c>
      <c r="F28" s="130">
        <v>1258</v>
      </c>
      <c r="G28" s="90">
        <f>F28-E28+1+(F29-E29+1)</f>
        <v>856</v>
      </c>
      <c r="H28" s="126">
        <v>856</v>
      </c>
    </row>
    <row r="29" spans="1:8" ht="12.75">
      <c r="A29" s="59"/>
      <c r="B29" s="103" t="s">
        <v>241</v>
      </c>
      <c r="C29" s="247"/>
      <c r="D29" s="19"/>
      <c r="E29" s="90">
        <v>1265</v>
      </c>
      <c r="F29" s="130">
        <v>1336</v>
      </c>
      <c r="G29" s="90"/>
      <c r="H29" s="143" t="s">
        <v>279</v>
      </c>
    </row>
    <row r="30" spans="1:8" ht="13.5" thickBot="1">
      <c r="A30" s="245"/>
      <c r="B30" s="103"/>
      <c r="C30" s="245"/>
      <c r="D30" s="12"/>
      <c r="E30" s="42"/>
      <c r="F30" s="42"/>
      <c r="G30" s="43"/>
      <c r="H30" s="104"/>
    </row>
    <row r="31" spans="1:8" ht="13.5" thickTop="1">
      <c r="A31" s="152" t="s">
        <v>306</v>
      </c>
      <c r="B31" s="101">
        <v>18</v>
      </c>
      <c r="C31" s="246" t="s">
        <v>307</v>
      </c>
      <c r="D31" s="101" t="s">
        <v>308</v>
      </c>
      <c r="E31" s="80">
        <v>1</v>
      </c>
      <c r="F31" s="82">
        <v>453</v>
      </c>
      <c r="G31" s="80">
        <f t="shared" si="0"/>
        <v>453</v>
      </c>
      <c r="H31" s="85">
        <v>989</v>
      </c>
    </row>
    <row r="32" spans="1:8" ht="12.75">
      <c r="A32" s="60" t="s">
        <v>309</v>
      </c>
      <c r="B32" s="102">
        <v>19</v>
      </c>
      <c r="C32" s="247"/>
      <c r="D32" s="102"/>
      <c r="E32" s="81">
        <v>454</v>
      </c>
      <c r="F32" s="83">
        <v>989</v>
      </c>
      <c r="G32" s="81">
        <f t="shared" si="0"/>
        <v>536</v>
      </c>
      <c r="H32" s="77"/>
    </row>
    <row r="33" spans="1:8" ht="12.75">
      <c r="A33" s="60" t="s">
        <v>301</v>
      </c>
      <c r="B33" s="102"/>
      <c r="C33" s="247"/>
      <c r="D33" s="102"/>
      <c r="E33" s="41"/>
      <c r="F33" s="41"/>
      <c r="G33" s="43"/>
      <c r="H33" s="70"/>
    </row>
    <row r="34" spans="1:8" ht="13.5" thickBot="1">
      <c r="A34" s="61" t="s">
        <v>679</v>
      </c>
      <c r="B34" s="12"/>
      <c r="C34" s="245"/>
      <c r="D34" s="12"/>
      <c r="E34" s="42"/>
      <c r="F34" s="42"/>
      <c r="G34" s="43"/>
      <c r="H34" s="104"/>
    </row>
    <row r="35" spans="1:8" ht="13.5" thickTop="1">
      <c r="A35" s="243" t="s">
        <v>310</v>
      </c>
      <c r="B35" s="248">
        <v>20</v>
      </c>
      <c r="C35" s="246" t="s">
        <v>311</v>
      </c>
      <c r="D35" s="101" t="s">
        <v>312</v>
      </c>
      <c r="E35" s="80">
        <v>1</v>
      </c>
      <c r="F35" s="82">
        <v>506</v>
      </c>
      <c r="G35" s="80">
        <f t="shared" si="0"/>
        <v>506</v>
      </c>
      <c r="H35" s="85">
        <v>1628</v>
      </c>
    </row>
    <row r="36" spans="1:8" ht="12.75">
      <c r="A36" s="59" t="s">
        <v>313</v>
      </c>
      <c r="B36" s="43">
        <v>21</v>
      </c>
      <c r="C36" s="247"/>
      <c r="D36" s="102"/>
      <c r="E36" s="81">
        <v>507</v>
      </c>
      <c r="F36" s="83">
        <v>1062</v>
      </c>
      <c r="G36" s="81">
        <f t="shared" si="0"/>
        <v>556</v>
      </c>
      <c r="H36" s="77"/>
    </row>
    <row r="37" spans="1:8" ht="12.75">
      <c r="A37" s="59" t="s">
        <v>290</v>
      </c>
      <c r="B37" s="43">
        <v>22</v>
      </c>
      <c r="C37" s="247"/>
      <c r="D37" s="102"/>
      <c r="E37" s="81">
        <v>1063</v>
      </c>
      <c r="F37" s="83">
        <v>1628</v>
      </c>
      <c r="G37" s="84">
        <f t="shared" si="0"/>
        <v>566</v>
      </c>
      <c r="H37" s="77"/>
    </row>
    <row r="38" spans="1:8" ht="13.5" thickBot="1">
      <c r="A38" s="44" t="s">
        <v>680</v>
      </c>
      <c r="B38" s="44"/>
      <c r="C38" s="245"/>
      <c r="D38" s="12"/>
      <c r="E38" s="42"/>
      <c r="F38" s="42"/>
      <c r="G38" s="43"/>
      <c r="H38" s="104"/>
    </row>
    <row r="39" spans="1:8" ht="13.5" thickTop="1">
      <c r="A39" s="243" t="s">
        <v>863</v>
      </c>
      <c r="B39" s="248">
        <v>23</v>
      </c>
      <c r="C39" s="246" t="s">
        <v>314</v>
      </c>
      <c r="D39" s="101" t="s">
        <v>315</v>
      </c>
      <c r="E39" s="80">
        <v>1</v>
      </c>
      <c r="F39" s="82">
        <v>660</v>
      </c>
      <c r="G39" s="80">
        <f t="shared" si="0"/>
        <v>660</v>
      </c>
      <c r="H39" s="85">
        <v>1241</v>
      </c>
    </row>
    <row r="40" spans="1:8" ht="12.75">
      <c r="A40" s="59" t="s">
        <v>316</v>
      </c>
      <c r="B40" s="43">
        <v>24</v>
      </c>
      <c r="C40" s="247"/>
      <c r="D40" s="102"/>
      <c r="E40" s="81">
        <v>661</v>
      </c>
      <c r="F40" s="83">
        <v>1241</v>
      </c>
      <c r="G40" s="81">
        <f>F40-E40+1+(F41-E41+1)</f>
        <v>785</v>
      </c>
      <c r="H40" s="77"/>
    </row>
    <row r="41" spans="1:8" ht="12.75">
      <c r="A41" s="59" t="s">
        <v>301</v>
      </c>
      <c r="B41" s="249" t="s">
        <v>241</v>
      </c>
      <c r="C41" s="247" t="s">
        <v>317</v>
      </c>
      <c r="D41" s="102" t="s">
        <v>318</v>
      </c>
      <c r="E41" s="81">
        <v>1</v>
      </c>
      <c r="F41" s="83">
        <v>204</v>
      </c>
      <c r="G41" s="84"/>
      <c r="H41" s="69">
        <v>1760</v>
      </c>
    </row>
    <row r="42" spans="1:8" ht="12.75">
      <c r="A42" s="59" t="s">
        <v>681</v>
      </c>
      <c r="B42" s="249"/>
      <c r="C42" s="247"/>
      <c r="D42" s="102"/>
      <c r="E42" s="81"/>
      <c r="F42" s="83"/>
      <c r="G42" s="81"/>
      <c r="H42" s="69"/>
    </row>
    <row r="43" spans="1:8" ht="12.75">
      <c r="A43" s="59"/>
      <c r="B43" s="43">
        <v>25</v>
      </c>
      <c r="C43" s="247"/>
      <c r="D43" s="102" t="s">
        <v>318</v>
      </c>
      <c r="E43" s="81">
        <v>205</v>
      </c>
      <c r="F43" s="83">
        <v>972</v>
      </c>
      <c r="G43" s="81">
        <f t="shared" si="0"/>
        <v>768</v>
      </c>
      <c r="H43" s="69"/>
    </row>
    <row r="44" spans="1:8" ht="12.75">
      <c r="A44" s="59"/>
      <c r="B44" s="43">
        <v>26</v>
      </c>
      <c r="C44" s="247"/>
      <c r="D44" s="102" t="s">
        <v>318</v>
      </c>
      <c r="E44" s="81">
        <v>973</v>
      </c>
      <c r="F44" s="83">
        <v>1760</v>
      </c>
      <c r="G44" s="81">
        <f t="shared" si="0"/>
        <v>788</v>
      </c>
      <c r="H44" s="69"/>
    </row>
    <row r="45" spans="1:8" ht="13.5" thickBot="1">
      <c r="A45" s="245"/>
      <c r="B45" s="44"/>
      <c r="C45" s="244"/>
      <c r="D45" s="12"/>
      <c r="E45" s="105"/>
      <c r="F45" s="106"/>
      <c r="G45" s="105"/>
      <c r="H45" s="78"/>
    </row>
    <row r="46" spans="1:8" ht="13.5" thickTop="1">
      <c r="A46" s="59" t="s">
        <v>319</v>
      </c>
      <c r="B46" s="43">
        <v>27</v>
      </c>
      <c r="C46" s="247" t="s">
        <v>320</v>
      </c>
      <c r="D46" s="102" t="s">
        <v>321</v>
      </c>
      <c r="E46" s="80">
        <v>1</v>
      </c>
      <c r="F46" s="82">
        <v>596</v>
      </c>
      <c r="G46" s="80">
        <f t="shared" si="0"/>
        <v>596</v>
      </c>
      <c r="H46" s="85">
        <v>2480</v>
      </c>
    </row>
    <row r="47" spans="1:8" ht="12.75">
      <c r="A47" s="59" t="s">
        <v>322</v>
      </c>
      <c r="B47" s="43">
        <v>28</v>
      </c>
      <c r="C47" s="251"/>
      <c r="D47" s="102"/>
      <c r="E47" s="81">
        <v>597</v>
      </c>
      <c r="F47" s="83">
        <v>1250</v>
      </c>
      <c r="G47" s="81">
        <f t="shared" si="0"/>
        <v>654</v>
      </c>
      <c r="H47" s="77"/>
    </row>
    <row r="48" spans="1:8" ht="12.75">
      <c r="A48" s="59" t="s">
        <v>323</v>
      </c>
      <c r="B48" s="43">
        <v>29</v>
      </c>
      <c r="C48" s="247"/>
      <c r="D48" s="102"/>
      <c r="E48" s="81">
        <v>1251</v>
      </c>
      <c r="F48" s="83">
        <v>1868</v>
      </c>
      <c r="G48" s="84">
        <f t="shared" si="0"/>
        <v>618</v>
      </c>
      <c r="H48" s="77"/>
    </row>
    <row r="49" spans="1:8" ht="12.75">
      <c r="A49" s="59" t="s">
        <v>301</v>
      </c>
      <c r="B49" s="43">
        <v>30</v>
      </c>
      <c r="C49" s="251"/>
      <c r="D49" s="102"/>
      <c r="E49" s="81">
        <v>1869</v>
      </c>
      <c r="F49" s="83">
        <v>2480</v>
      </c>
      <c r="G49" s="81">
        <f>F49-E49+1+(F50-E50+1)</f>
        <v>646</v>
      </c>
      <c r="H49" s="69"/>
    </row>
    <row r="50" spans="1:8" ht="12.75">
      <c r="A50" s="59" t="s">
        <v>682</v>
      </c>
      <c r="B50" s="249" t="s">
        <v>241</v>
      </c>
      <c r="C50" s="185" t="s">
        <v>324</v>
      </c>
      <c r="D50" s="8" t="s">
        <v>325</v>
      </c>
      <c r="E50" s="81">
        <v>1</v>
      </c>
      <c r="F50" s="83">
        <v>34</v>
      </c>
      <c r="G50" s="81"/>
      <c r="H50" s="69">
        <v>34</v>
      </c>
    </row>
    <row r="51" spans="1:8" ht="13.5" thickBot="1">
      <c r="A51" s="61"/>
      <c r="B51" s="250"/>
      <c r="C51" s="245"/>
      <c r="D51" s="12"/>
      <c r="E51" s="42"/>
      <c r="F51" s="42"/>
      <c r="G51" s="44"/>
      <c r="H51" s="104"/>
    </row>
    <row r="52" spans="1:8" ht="24.75" thickBot="1" thickTop="1">
      <c r="A52" s="96" t="s">
        <v>735</v>
      </c>
      <c r="B52" s="97"/>
      <c r="C52" s="97"/>
      <c r="D52" s="107"/>
      <c r="E52" s="98"/>
      <c r="F52" s="98"/>
      <c r="G52" s="97"/>
      <c r="H52" s="63"/>
    </row>
    <row r="53" spans="1:8" ht="48.75" thickBot="1" thickTop="1">
      <c r="A53" s="4" t="s">
        <v>0</v>
      </c>
      <c r="B53" s="4" t="s">
        <v>1</v>
      </c>
      <c r="C53" s="4" t="s">
        <v>2</v>
      </c>
      <c r="D53" s="45" t="s">
        <v>3</v>
      </c>
      <c r="E53" s="4" t="s">
        <v>243</v>
      </c>
      <c r="F53" s="4" t="s">
        <v>242</v>
      </c>
      <c r="G53" s="4" t="s">
        <v>244</v>
      </c>
      <c r="H53" s="100" t="s">
        <v>245</v>
      </c>
    </row>
    <row r="54" spans="1:8" ht="13.5" thickTop="1">
      <c r="A54" s="243" t="s">
        <v>326</v>
      </c>
      <c r="B54" s="248">
        <v>31</v>
      </c>
      <c r="C54" s="246" t="s">
        <v>327</v>
      </c>
      <c r="D54" s="101" t="s">
        <v>328</v>
      </c>
      <c r="E54" s="80">
        <v>1</v>
      </c>
      <c r="F54" s="82">
        <v>713</v>
      </c>
      <c r="G54" s="80">
        <f t="shared" si="0"/>
        <v>713</v>
      </c>
      <c r="H54" s="85">
        <v>1867</v>
      </c>
    </row>
    <row r="55" spans="1:8" ht="12.75">
      <c r="A55" s="252" t="s">
        <v>329</v>
      </c>
      <c r="B55" s="254">
        <v>32</v>
      </c>
      <c r="C55" s="256"/>
      <c r="D55" s="108"/>
      <c r="E55" s="81">
        <v>714</v>
      </c>
      <c r="F55" s="83">
        <v>1525</v>
      </c>
      <c r="G55" s="81">
        <f t="shared" si="0"/>
        <v>812</v>
      </c>
      <c r="H55" s="77"/>
    </row>
    <row r="56" spans="1:9" ht="12.75">
      <c r="A56" s="59" t="s">
        <v>301</v>
      </c>
      <c r="B56" s="43">
        <v>33</v>
      </c>
      <c r="C56" s="247"/>
      <c r="D56" s="102"/>
      <c r="E56" s="81">
        <v>1526</v>
      </c>
      <c r="F56" s="83">
        <v>1867</v>
      </c>
      <c r="G56" s="84">
        <f>F56-E56+1+(F57-E57+1)</f>
        <v>798</v>
      </c>
      <c r="H56" s="77"/>
      <c r="I56" s="73"/>
    </row>
    <row r="57" spans="1:8" ht="12.75">
      <c r="A57" s="59" t="s">
        <v>683</v>
      </c>
      <c r="B57" s="249" t="s">
        <v>241</v>
      </c>
      <c r="C57" s="185" t="s">
        <v>330</v>
      </c>
      <c r="D57" s="19" t="s">
        <v>331</v>
      </c>
      <c r="E57" s="90">
        <v>1</v>
      </c>
      <c r="F57" s="130">
        <v>456</v>
      </c>
      <c r="G57" s="90"/>
      <c r="H57" s="126">
        <v>2046</v>
      </c>
    </row>
    <row r="58" spans="1:8" ht="12.75">
      <c r="A58" s="59"/>
      <c r="B58" s="249"/>
      <c r="C58" s="185"/>
      <c r="D58" s="19"/>
      <c r="E58" s="90"/>
      <c r="F58" s="130"/>
      <c r="G58" s="90"/>
      <c r="H58" s="126"/>
    </row>
    <row r="59" spans="1:8" ht="12.75">
      <c r="A59" s="59"/>
      <c r="B59" s="43">
        <v>34</v>
      </c>
      <c r="C59" s="247"/>
      <c r="D59" s="19"/>
      <c r="E59" s="90">
        <v>457</v>
      </c>
      <c r="F59" s="130">
        <v>1266</v>
      </c>
      <c r="G59" s="90">
        <f t="shared" si="0"/>
        <v>810</v>
      </c>
      <c r="H59" s="126"/>
    </row>
    <row r="60" spans="1:8" ht="12.75">
      <c r="A60" s="59"/>
      <c r="B60" s="43">
        <v>35</v>
      </c>
      <c r="C60" s="247"/>
      <c r="D60" s="19"/>
      <c r="E60" s="90">
        <v>1267</v>
      </c>
      <c r="F60" s="130">
        <v>2046</v>
      </c>
      <c r="G60" s="90">
        <f t="shared" si="0"/>
        <v>780</v>
      </c>
      <c r="H60" s="133"/>
    </row>
    <row r="61" spans="1:8" ht="13.5" thickBot="1">
      <c r="A61" s="59"/>
      <c r="B61" s="43"/>
      <c r="C61" s="247"/>
      <c r="D61" s="19"/>
      <c r="E61" s="60"/>
      <c r="F61" s="60"/>
      <c r="G61" s="59"/>
      <c r="H61" s="134"/>
    </row>
    <row r="62" spans="1:9" ht="14.25" customHeight="1" thickTop="1">
      <c r="A62" s="152" t="s">
        <v>654</v>
      </c>
      <c r="B62" s="165">
        <v>36</v>
      </c>
      <c r="C62" s="257" t="s">
        <v>332</v>
      </c>
      <c r="D62" s="30" t="s">
        <v>333</v>
      </c>
      <c r="E62" s="89">
        <v>1</v>
      </c>
      <c r="F62" s="128">
        <v>606</v>
      </c>
      <c r="G62" s="89">
        <f>F62-E62+1</f>
        <v>606</v>
      </c>
      <c r="H62" s="125">
        <v>1085</v>
      </c>
      <c r="I62" s="109"/>
    </row>
    <row r="63" spans="1:8" ht="12.75">
      <c r="A63" s="60" t="s">
        <v>651</v>
      </c>
      <c r="B63" s="41">
        <v>37</v>
      </c>
      <c r="C63" s="185"/>
      <c r="D63" s="31"/>
      <c r="E63" s="90">
        <v>607</v>
      </c>
      <c r="F63" s="130">
        <v>1085</v>
      </c>
      <c r="G63" s="90">
        <f>F63-E63+1+(F64-E64+1)</f>
        <v>630</v>
      </c>
      <c r="H63" s="125"/>
    </row>
    <row r="64" spans="1:8" ht="12.75">
      <c r="A64" s="60" t="s">
        <v>652</v>
      </c>
      <c r="B64" s="249" t="s">
        <v>241</v>
      </c>
      <c r="C64" s="185" t="s">
        <v>334</v>
      </c>
      <c r="D64" s="31" t="s">
        <v>335</v>
      </c>
      <c r="E64" s="90">
        <v>1</v>
      </c>
      <c r="F64" s="130">
        <v>151</v>
      </c>
      <c r="G64" s="131"/>
      <c r="H64" s="126">
        <v>822</v>
      </c>
    </row>
    <row r="65" spans="1:8" ht="12.75">
      <c r="A65" s="60" t="s">
        <v>653</v>
      </c>
      <c r="B65" s="249"/>
      <c r="C65" s="185"/>
      <c r="D65" s="31"/>
      <c r="E65" s="90"/>
      <c r="F65" s="130"/>
      <c r="G65" s="90"/>
      <c r="H65" s="34"/>
    </row>
    <row r="66" spans="1:8" ht="12.75">
      <c r="A66" s="60" t="s">
        <v>284</v>
      </c>
      <c r="B66" s="249"/>
      <c r="C66" s="185"/>
      <c r="D66" s="31"/>
      <c r="E66" s="90"/>
      <c r="F66" s="130"/>
      <c r="G66" s="90"/>
      <c r="H66" s="34"/>
    </row>
    <row r="67" spans="1:8" ht="12.75">
      <c r="A67" s="60" t="s">
        <v>684</v>
      </c>
      <c r="B67" s="41">
        <v>38</v>
      </c>
      <c r="C67" s="185" t="s">
        <v>334</v>
      </c>
      <c r="D67" s="31" t="s">
        <v>335</v>
      </c>
      <c r="E67" s="90">
        <v>152</v>
      </c>
      <c r="F67" s="130">
        <v>822</v>
      </c>
      <c r="G67" s="90">
        <f>F67-E67+1</f>
        <v>671</v>
      </c>
      <c r="H67" s="34"/>
    </row>
    <row r="68" spans="1:8" ht="13.5" thickBot="1">
      <c r="A68" s="62"/>
      <c r="B68" s="42"/>
      <c r="C68" s="258"/>
      <c r="D68" s="157"/>
      <c r="E68" s="94"/>
      <c r="F68" s="94"/>
      <c r="G68" s="90"/>
      <c r="H68" s="35"/>
    </row>
    <row r="69" spans="1:8" ht="13.5" thickTop="1">
      <c r="A69" s="126" t="s">
        <v>340</v>
      </c>
      <c r="B69" s="132">
        <v>39</v>
      </c>
      <c r="C69" s="259" t="s">
        <v>336</v>
      </c>
      <c r="D69" s="210" t="s">
        <v>337</v>
      </c>
      <c r="E69" s="89">
        <v>1</v>
      </c>
      <c r="F69" s="128">
        <v>550</v>
      </c>
      <c r="G69" s="89">
        <f>F69-E69+1</f>
        <v>550</v>
      </c>
      <c r="H69" s="132">
        <v>1183</v>
      </c>
    </row>
    <row r="70" spans="1:8" ht="12.75">
      <c r="A70" s="126" t="s">
        <v>343</v>
      </c>
      <c r="B70" s="126">
        <v>40</v>
      </c>
      <c r="C70" s="260"/>
      <c r="D70" s="122"/>
      <c r="E70" s="90">
        <v>551</v>
      </c>
      <c r="F70" s="130">
        <v>1183</v>
      </c>
      <c r="G70" s="90">
        <f>F70-E70+1</f>
        <v>633</v>
      </c>
      <c r="H70" s="133"/>
    </row>
    <row r="71" spans="1:8" ht="12.75">
      <c r="A71" s="126" t="s">
        <v>344</v>
      </c>
      <c r="B71" s="126">
        <v>41</v>
      </c>
      <c r="C71" s="260" t="s">
        <v>338</v>
      </c>
      <c r="D71" s="68" t="s">
        <v>339</v>
      </c>
      <c r="E71" s="90">
        <v>1</v>
      </c>
      <c r="F71" s="130">
        <v>764</v>
      </c>
      <c r="G71" s="131">
        <f>F71-E71+1</f>
        <v>764</v>
      </c>
      <c r="H71" s="126">
        <v>764</v>
      </c>
    </row>
    <row r="72" spans="1:8" ht="12.75">
      <c r="A72" s="126" t="s">
        <v>345</v>
      </c>
      <c r="B72" s="126"/>
      <c r="C72" s="260"/>
      <c r="D72" s="122"/>
      <c r="E72" s="90"/>
      <c r="F72" s="90"/>
      <c r="G72" s="90"/>
      <c r="H72" s="126"/>
    </row>
    <row r="73" spans="1:8" ht="12.75">
      <c r="A73" s="126" t="s">
        <v>760</v>
      </c>
      <c r="B73" s="126">
        <v>42</v>
      </c>
      <c r="C73" s="260" t="s">
        <v>341</v>
      </c>
      <c r="D73" s="68" t="s">
        <v>342</v>
      </c>
      <c r="E73" s="90">
        <v>1</v>
      </c>
      <c r="F73" s="130">
        <v>508</v>
      </c>
      <c r="G73" s="90">
        <f>F73-E73+1</f>
        <v>508</v>
      </c>
      <c r="H73" s="126">
        <v>1973</v>
      </c>
    </row>
    <row r="74" spans="1:8" ht="12.75">
      <c r="A74" s="126"/>
      <c r="B74" s="126">
        <v>43</v>
      </c>
      <c r="C74" s="260"/>
      <c r="D74" s="68"/>
      <c r="E74" s="90">
        <v>509</v>
      </c>
      <c r="F74" s="130">
        <v>1072</v>
      </c>
      <c r="G74" s="90">
        <f>F74-E74+1</f>
        <v>564</v>
      </c>
      <c r="H74" s="125"/>
    </row>
    <row r="75" spans="1:8" ht="12.75">
      <c r="A75" s="126"/>
      <c r="B75" s="126">
        <v>44</v>
      </c>
      <c r="C75" s="260"/>
      <c r="D75" s="68"/>
      <c r="E75" s="90">
        <v>1073</v>
      </c>
      <c r="F75" s="130">
        <v>1632</v>
      </c>
      <c r="G75" s="131">
        <f>F75-E75+1</f>
        <v>560</v>
      </c>
      <c r="H75" s="126"/>
    </row>
    <row r="76" spans="1:8" ht="12.75">
      <c r="A76" s="126"/>
      <c r="B76" s="126">
        <v>45</v>
      </c>
      <c r="C76" s="260"/>
      <c r="D76" s="68"/>
      <c r="E76" s="90">
        <v>1633</v>
      </c>
      <c r="F76" s="130">
        <v>1973</v>
      </c>
      <c r="G76" s="90">
        <f>F76-E76+1+(F77-E77+1)</f>
        <v>643</v>
      </c>
      <c r="H76" s="34"/>
    </row>
    <row r="77" spans="1:9" ht="12.75">
      <c r="A77" s="126"/>
      <c r="B77" s="255" t="s">
        <v>241</v>
      </c>
      <c r="C77" s="260" t="s">
        <v>346</v>
      </c>
      <c r="D77" s="68" t="s">
        <v>347</v>
      </c>
      <c r="E77" s="90">
        <v>54</v>
      </c>
      <c r="F77" s="130">
        <v>355</v>
      </c>
      <c r="G77" s="90"/>
      <c r="H77" s="125">
        <v>945</v>
      </c>
      <c r="I77" s="73"/>
    </row>
    <row r="78" spans="1:8" ht="12.75">
      <c r="A78" s="126"/>
      <c r="B78" s="255"/>
      <c r="C78" s="260"/>
      <c r="D78" s="68"/>
      <c r="E78" s="90"/>
      <c r="F78" s="130"/>
      <c r="G78" s="90"/>
      <c r="H78" s="143" t="s">
        <v>279</v>
      </c>
    </row>
    <row r="79" spans="1:8" ht="12.75">
      <c r="A79" s="126"/>
      <c r="B79" s="126">
        <v>46</v>
      </c>
      <c r="C79" s="260" t="s">
        <v>346</v>
      </c>
      <c r="D79" s="68" t="s">
        <v>347</v>
      </c>
      <c r="E79" s="90">
        <v>955</v>
      </c>
      <c r="F79" s="130">
        <v>1487</v>
      </c>
      <c r="G79" s="90">
        <f>F79-E79+1+(F80-E80+1)</f>
        <v>643</v>
      </c>
      <c r="H79" s="125"/>
    </row>
    <row r="80" spans="1:8" ht="13.5" thickBot="1">
      <c r="A80" s="127"/>
      <c r="B80" s="287" t="s">
        <v>241</v>
      </c>
      <c r="C80" s="261"/>
      <c r="D80" s="116"/>
      <c r="E80" s="94">
        <v>1499</v>
      </c>
      <c r="F80" s="94">
        <v>1608</v>
      </c>
      <c r="G80" s="94"/>
      <c r="H80" s="35"/>
    </row>
    <row r="81" spans="1:8" ht="13.5" thickTop="1">
      <c r="A81" s="152" t="s">
        <v>348</v>
      </c>
      <c r="B81" s="171"/>
      <c r="C81" s="257"/>
      <c r="D81" s="31"/>
      <c r="E81" s="90"/>
      <c r="F81" s="89"/>
      <c r="G81" s="90"/>
      <c r="H81" s="34"/>
    </row>
    <row r="82" spans="1:9" ht="12.75">
      <c r="A82" s="60" t="s">
        <v>349</v>
      </c>
      <c r="B82" s="36">
        <v>47</v>
      </c>
      <c r="C82" s="185" t="s">
        <v>346</v>
      </c>
      <c r="D82" s="31" t="s">
        <v>347</v>
      </c>
      <c r="E82" s="90">
        <v>1</v>
      </c>
      <c r="F82" s="130">
        <v>53</v>
      </c>
      <c r="G82" s="90">
        <f>F82-E82+1+(F83-E83+1)+(F84-E84+1)+(F85-E85+1)</f>
        <v>692</v>
      </c>
      <c r="H82" s="125">
        <v>692</v>
      </c>
      <c r="I82" s="73"/>
    </row>
    <row r="83" spans="1:8" ht="12.75">
      <c r="A83" s="60" t="s">
        <v>350</v>
      </c>
      <c r="B83" s="288" t="s">
        <v>241</v>
      </c>
      <c r="C83" s="185"/>
      <c r="D83" s="31"/>
      <c r="E83" s="90">
        <v>356</v>
      </c>
      <c r="F83" s="130">
        <v>954</v>
      </c>
      <c r="G83" s="90"/>
      <c r="H83" s="143" t="s">
        <v>279</v>
      </c>
    </row>
    <row r="84" spans="1:8" ht="12.75">
      <c r="A84" s="60" t="s">
        <v>284</v>
      </c>
      <c r="B84" s="288" t="s">
        <v>241</v>
      </c>
      <c r="C84" s="260"/>
      <c r="D84" s="68"/>
      <c r="E84" s="90">
        <v>1488</v>
      </c>
      <c r="F84" s="90">
        <v>1498</v>
      </c>
      <c r="G84" s="90"/>
      <c r="H84" s="125"/>
    </row>
    <row r="85" spans="1:8" ht="12.75">
      <c r="A85" s="60" t="s">
        <v>685</v>
      </c>
      <c r="B85" s="288" t="s">
        <v>241</v>
      </c>
      <c r="C85" s="260"/>
      <c r="D85" s="68"/>
      <c r="E85" s="90">
        <v>1609</v>
      </c>
      <c r="F85" s="90">
        <v>1637</v>
      </c>
      <c r="G85" s="90"/>
      <c r="H85" s="125"/>
    </row>
    <row r="86" spans="1:8" ht="12.75">
      <c r="A86" s="126"/>
      <c r="B86" s="36"/>
      <c r="C86" s="260"/>
      <c r="D86" s="68"/>
      <c r="E86" s="90"/>
      <c r="F86" s="90"/>
      <c r="G86" s="90"/>
      <c r="H86" s="125"/>
    </row>
    <row r="87" spans="1:8" ht="12.75">
      <c r="A87" s="253"/>
      <c r="B87" s="36"/>
      <c r="C87" s="260"/>
      <c r="D87" s="68"/>
      <c r="E87" s="90"/>
      <c r="F87" s="90"/>
      <c r="G87" s="90"/>
      <c r="H87" s="125"/>
    </row>
    <row r="88" spans="1:8" ht="13.5" thickBot="1">
      <c r="A88" s="62"/>
      <c r="B88" s="36"/>
      <c r="C88" s="185"/>
      <c r="D88" s="31"/>
      <c r="E88" s="90"/>
      <c r="F88" s="90"/>
      <c r="G88" s="90"/>
      <c r="H88" s="34"/>
    </row>
    <row r="89" spans="1:8" ht="13.5" thickTop="1">
      <c r="A89" s="152" t="s">
        <v>352</v>
      </c>
      <c r="B89" s="171">
        <v>48</v>
      </c>
      <c r="C89" s="152" t="s">
        <v>353</v>
      </c>
      <c r="D89" s="38" t="s">
        <v>354</v>
      </c>
      <c r="E89" s="89">
        <v>1</v>
      </c>
      <c r="F89" s="128">
        <v>664</v>
      </c>
      <c r="G89" s="89">
        <f>F89-E89+1</f>
        <v>664</v>
      </c>
      <c r="H89" s="129">
        <v>2174</v>
      </c>
    </row>
    <row r="90" spans="1:8" ht="12.75">
      <c r="A90" s="60" t="s">
        <v>355</v>
      </c>
      <c r="B90" s="36">
        <v>49</v>
      </c>
      <c r="C90" s="60"/>
      <c r="D90" s="34"/>
      <c r="E90" s="90">
        <v>665</v>
      </c>
      <c r="F90" s="130">
        <v>1424</v>
      </c>
      <c r="G90" s="90">
        <f>F90-E90+1</f>
        <v>760</v>
      </c>
      <c r="H90" s="125"/>
    </row>
    <row r="91" spans="1:8" ht="12.75">
      <c r="A91" s="60" t="s">
        <v>356</v>
      </c>
      <c r="B91" s="36">
        <v>50</v>
      </c>
      <c r="C91" s="60"/>
      <c r="D91" s="34"/>
      <c r="E91" s="90">
        <v>1425</v>
      </c>
      <c r="F91" s="130">
        <v>2174</v>
      </c>
      <c r="G91" s="131">
        <f>F91-E91+1</f>
        <v>750</v>
      </c>
      <c r="H91" s="126"/>
    </row>
    <row r="92" spans="1:8" ht="12.75">
      <c r="A92" s="60" t="s">
        <v>290</v>
      </c>
      <c r="B92" s="36"/>
      <c r="C92" s="60"/>
      <c r="D92" s="34"/>
      <c r="E92" s="131"/>
      <c r="F92" s="90"/>
      <c r="G92" s="90"/>
      <c r="H92" s="125"/>
    </row>
    <row r="93" spans="1:9" ht="12.75">
      <c r="A93" s="59" t="s">
        <v>745</v>
      </c>
      <c r="B93" s="262"/>
      <c r="C93" s="126"/>
      <c r="D93" s="34"/>
      <c r="E93" s="131"/>
      <c r="F93" s="90"/>
      <c r="G93" s="90"/>
      <c r="H93" s="125"/>
      <c r="I93" s="111"/>
    </row>
    <row r="94" spans="1:8" ht="13.5" thickBot="1">
      <c r="A94" s="61"/>
      <c r="B94" s="263"/>
      <c r="C94" s="62"/>
      <c r="D94" s="35"/>
      <c r="E94" s="32"/>
      <c r="F94" s="62"/>
      <c r="G94" s="61"/>
      <c r="H94" s="35"/>
    </row>
    <row r="95" ht="13.5" thickTop="1">
      <c r="B95" s="3"/>
    </row>
    <row r="96" spans="1:8" ht="12.75">
      <c r="A96" s="3" t="s">
        <v>670</v>
      </c>
      <c r="B96" s="3" t="s">
        <v>648</v>
      </c>
      <c r="C96" s="3" t="s">
        <v>269</v>
      </c>
      <c r="G96" s="2">
        <f>G3+G4+G5+G8+G10+G11+G12+G13+G15+G16+G17+G19+G23+G25+G26+G27+G28+G31+G32+G35+G36+G37+G39+G40+G43+G44+G46+G47+G48+G49+G54+G55+G56+G59+G60+G62+G63+G67+G69+G70+G71+G73+G74+G75+G76+G79+G82+G89+G90+G91</f>
        <v>34146</v>
      </c>
      <c r="H96" s="3">
        <f>H3+H6+H10+H15+H19+H25+H28+H31+H35+H39+H41+H46+H50+H54+H57+H62+H64+H69+H71+H73+H77+H82+H89</f>
        <v>34146</v>
      </c>
    </row>
    <row r="97" spans="1:7" ht="12.75">
      <c r="A97" s="3">
        <v>14</v>
      </c>
      <c r="B97" s="2">
        <v>50</v>
      </c>
      <c r="C97" s="3">
        <v>21</v>
      </c>
      <c r="G97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  <rowBreaks count="1" manualBreakCount="1">
    <brk id="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43.28125" style="0" customWidth="1"/>
    <col min="3" max="3" width="18.421875" style="0" bestFit="1" customWidth="1"/>
    <col min="5" max="5" width="11.00390625" style="3" customWidth="1"/>
    <col min="6" max="6" width="9.140625" style="3" customWidth="1"/>
  </cols>
  <sheetData>
    <row r="1" spans="1:8" ht="24.75" thickBot="1" thickTop="1">
      <c r="A1" s="289" t="s">
        <v>99</v>
      </c>
      <c r="B1" s="290"/>
      <c r="C1" s="290"/>
      <c r="D1" s="290"/>
      <c r="E1" s="290"/>
      <c r="F1" s="291"/>
      <c r="G1" s="56"/>
      <c r="H1" s="95">
        <v>2024</v>
      </c>
    </row>
    <row r="2" spans="1:8" ht="48.75" thickBot="1" thickTop="1">
      <c r="A2" s="162" t="s">
        <v>0</v>
      </c>
      <c r="B2" s="158" t="s">
        <v>1</v>
      </c>
      <c r="C2" s="158" t="s">
        <v>2</v>
      </c>
      <c r="D2" s="163" t="s">
        <v>3</v>
      </c>
      <c r="E2" s="158" t="s">
        <v>243</v>
      </c>
      <c r="F2" s="158" t="s">
        <v>242</v>
      </c>
      <c r="G2" s="158" t="s">
        <v>244</v>
      </c>
      <c r="H2" s="53" t="s">
        <v>245</v>
      </c>
    </row>
    <row r="3" spans="1:8" ht="13.5" thickTop="1">
      <c r="A3" s="121" t="s">
        <v>101</v>
      </c>
      <c r="B3" s="165">
        <v>443</v>
      </c>
      <c r="C3" s="165" t="s">
        <v>102</v>
      </c>
      <c r="D3" s="30" t="s">
        <v>103</v>
      </c>
      <c r="E3" s="90">
        <v>1</v>
      </c>
      <c r="F3" s="90">
        <v>678</v>
      </c>
      <c r="G3" s="89">
        <f aca="true" t="shared" si="0" ref="G3:G9">F3-E3+1</f>
        <v>678</v>
      </c>
      <c r="H3" s="85">
        <f>SUM(F3-E3+1)+(F4-E4+1)+(F5-E5+1)</f>
        <v>2217</v>
      </c>
    </row>
    <row r="4" spans="1:8" ht="12.75">
      <c r="A4" s="110" t="s">
        <v>104</v>
      </c>
      <c r="B4" s="41">
        <v>444</v>
      </c>
      <c r="C4" s="41"/>
      <c r="D4" s="26"/>
      <c r="E4" s="90">
        <v>679</v>
      </c>
      <c r="F4" s="90">
        <v>1436</v>
      </c>
      <c r="G4" s="90">
        <f t="shared" si="0"/>
        <v>758</v>
      </c>
      <c r="H4" s="77"/>
    </row>
    <row r="5" spans="1:8" ht="12.75">
      <c r="A5" s="110" t="s">
        <v>105</v>
      </c>
      <c r="B5" s="41">
        <v>445</v>
      </c>
      <c r="C5" s="41"/>
      <c r="D5" s="26"/>
      <c r="E5" s="90">
        <v>1437</v>
      </c>
      <c r="F5" s="90">
        <v>2217</v>
      </c>
      <c r="G5" s="90">
        <f t="shared" si="0"/>
        <v>781</v>
      </c>
      <c r="H5" s="77"/>
    </row>
    <row r="6" spans="1:8" ht="12.75">
      <c r="A6" s="110" t="s">
        <v>764</v>
      </c>
      <c r="B6" s="41">
        <v>446</v>
      </c>
      <c r="C6" s="41" t="s">
        <v>110</v>
      </c>
      <c r="D6" s="26" t="s">
        <v>111</v>
      </c>
      <c r="E6" s="90">
        <v>1</v>
      </c>
      <c r="F6" s="90">
        <v>644</v>
      </c>
      <c r="G6" s="90">
        <f t="shared" si="0"/>
        <v>644</v>
      </c>
      <c r="H6" s="77"/>
    </row>
    <row r="7" spans="1:8" ht="12.75">
      <c r="A7" s="110"/>
      <c r="B7" s="41">
        <v>447</v>
      </c>
      <c r="C7" s="41"/>
      <c r="D7" s="26"/>
      <c r="E7" s="90">
        <v>645</v>
      </c>
      <c r="F7" s="90">
        <v>1335</v>
      </c>
      <c r="G7" s="90">
        <f t="shared" si="0"/>
        <v>691</v>
      </c>
      <c r="H7" s="69">
        <f>SUM(F6-E6+1)+(F7-E7+1)+(F8-E8+1)+(F9-E9+1)</f>
        <v>2672</v>
      </c>
    </row>
    <row r="8" spans="1:8" ht="12.75">
      <c r="A8" s="110"/>
      <c r="B8" s="41">
        <v>448</v>
      </c>
      <c r="C8" s="41"/>
      <c r="D8" s="3"/>
      <c r="E8" s="90">
        <v>1336</v>
      </c>
      <c r="F8" s="90">
        <v>1974</v>
      </c>
      <c r="G8" s="90">
        <f t="shared" si="0"/>
        <v>639</v>
      </c>
      <c r="H8" s="69"/>
    </row>
    <row r="9" spans="1:8" ht="12.75">
      <c r="A9" s="110"/>
      <c r="B9" s="41">
        <v>449</v>
      </c>
      <c r="C9" s="41"/>
      <c r="D9" s="3"/>
      <c r="E9" s="90">
        <v>1975</v>
      </c>
      <c r="F9" s="90">
        <v>2672</v>
      </c>
      <c r="G9" s="90">
        <f t="shared" si="0"/>
        <v>698</v>
      </c>
      <c r="H9" s="77"/>
    </row>
    <row r="10" spans="1:8" ht="13.5" thickBot="1">
      <c r="A10" s="9"/>
      <c r="B10" s="117"/>
      <c r="C10" s="52"/>
      <c r="D10" s="17"/>
      <c r="E10" s="81"/>
      <c r="F10" s="81"/>
      <c r="G10" s="105"/>
      <c r="H10" s="77"/>
    </row>
    <row r="11" spans="1:8" ht="13.5" thickTop="1">
      <c r="A11" s="110" t="s">
        <v>268</v>
      </c>
      <c r="B11" s="165">
        <v>450</v>
      </c>
      <c r="C11" s="165" t="s">
        <v>106</v>
      </c>
      <c r="D11" s="30" t="s">
        <v>107</v>
      </c>
      <c r="E11" s="80">
        <v>1</v>
      </c>
      <c r="F11" s="80">
        <v>374</v>
      </c>
      <c r="G11" s="80">
        <f>F11-E11+1+F12</f>
        <v>888</v>
      </c>
      <c r="H11" s="85">
        <f>F11</f>
        <v>374</v>
      </c>
    </row>
    <row r="12" spans="1:8" ht="12.75">
      <c r="A12" s="110" t="s">
        <v>274</v>
      </c>
      <c r="B12" s="249" t="s">
        <v>241</v>
      </c>
      <c r="C12" s="41" t="s">
        <v>108</v>
      </c>
      <c r="D12" s="26" t="s">
        <v>109</v>
      </c>
      <c r="E12" s="81">
        <v>1</v>
      </c>
      <c r="F12" s="81">
        <v>514</v>
      </c>
      <c r="G12" s="81"/>
      <c r="H12" s="69">
        <f>F12</f>
        <v>514</v>
      </c>
    </row>
    <row r="13" spans="1:8" ht="12.75">
      <c r="A13" s="110" t="s">
        <v>275</v>
      </c>
      <c r="B13" s="41"/>
      <c r="C13" s="41"/>
      <c r="D13" s="3"/>
      <c r="E13" s="81"/>
      <c r="F13" s="83"/>
      <c r="G13" s="241"/>
      <c r="H13" s="47"/>
    </row>
    <row r="14" spans="1:8" ht="12.75">
      <c r="A14" s="110" t="s">
        <v>276</v>
      </c>
      <c r="B14" s="41"/>
      <c r="C14" s="41"/>
      <c r="D14" s="3"/>
      <c r="E14" s="81"/>
      <c r="F14" s="83"/>
      <c r="G14" s="241"/>
      <c r="H14" s="47"/>
    </row>
    <row r="15" spans="1:8" ht="13.5" thickBot="1">
      <c r="A15" s="110" t="s">
        <v>765</v>
      </c>
      <c r="B15" s="52"/>
      <c r="C15" s="52"/>
      <c r="D15" s="17"/>
      <c r="E15" s="105"/>
      <c r="F15" s="106"/>
      <c r="G15" s="241"/>
      <c r="H15" s="49"/>
    </row>
    <row r="16" spans="1:8" ht="13.5" thickTop="1">
      <c r="A16" s="121" t="s">
        <v>277</v>
      </c>
      <c r="B16" s="165">
        <v>451</v>
      </c>
      <c r="C16" s="165" t="s">
        <v>112</v>
      </c>
      <c r="D16" s="30" t="s">
        <v>113</v>
      </c>
      <c r="E16" s="90">
        <v>1</v>
      </c>
      <c r="F16" s="90">
        <v>598</v>
      </c>
      <c r="G16" s="89">
        <f>F16-E16+1</f>
        <v>598</v>
      </c>
      <c r="H16" s="85">
        <f>SUM(F16-E16+1)+(F17-E17+1)+(F18-E18+1)+(F19-E19+1)+(F20-E20+1)</f>
        <v>3602</v>
      </c>
    </row>
    <row r="17" spans="1:8" ht="12.75">
      <c r="A17" s="110" t="s">
        <v>114</v>
      </c>
      <c r="B17" s="41">
        <v>452</v>
      </c>
      <c r="C17" s="41"/>
      <c r="D17" s="3"/>
      <c r="E17" s="90">
        <v>599</v>
      </c>
      <c r="F17" s="90">
        <v>1296</v>
      </c>
      <c r="G17" s="90">
        <f>F17-E17+1</f>
        <v>698</v>
      </c>
      <c r="H17" s="77"/>
    </row>
    <row r="18" spans="1:8" ht="12.75">
      <c r="A18" s="110" t="s">
        <v>115</v>
      </c>
      <c r="B18" s="41">
        <v>453</v>
      </c>
      <c r="C18" s="41"/>
      <c r="D18" s="3"/>
      <c r="E18" s="90">
        <v>1297</v>
      </c>
      <c r="F18" s="90">
        <v>2000</v>
      </c>
      <c r="G18" s="90">
        <f>F18-E18+1</f>
        <v>704</v>
      </c>
      <c r="H18" s="77"/>
    </row>
    <row r="19" spans="1:8" ht="12.75">
      <c r="A19" s="110" t="s">
        <v>766</v>
      </c>
      <c r="B19" s="41">
        <v>454</v>
      </c>
      <c r="C19" s="41"/>
      <c r="D19" s="3"/>
      <c r="E19" s="90">
        <v>2001</v>
      </c>
      <c r="F19" s="90">
        <v>2713</v>
      </c>
      <c r="G19" s="90">
        <f>F19-E19+1</f>
        <v>713</v>
      </c>
      <c r="H19" s="69"/>
    </row>
    <row r="20" spans="1:8" ht="12.75">
      <c r="A20" s="110"/>
      <c r="B20" s="41">
        <v>455</v>
      </c>
      <c r="C20" s="41"/>
      <c r="D20" s="3"/>
      <c r="E20" s="90">
        <v>2714</v>
      </c>
      <c r="F20" s="90">
        <v>3602</v>
      </c>
      <c r="G20" s="90">
        <f>F20-E20+1</f>
        <v>889</v>
      </c>
      <c r="H20" s="77"/>
    </row>
    <row r="21" spans="1:8" ht="12.75">
      <c r="A21" s="110"/>
      <c r="B21" s="41"/>
      <c r="C21" s="41"/>
      <c r="D21" s="3"/>
      <c r="E21" s="81"/>
      <c r="F21" s="81"/>
      <c r="G21" s="81"/>
      <c r="H21" s="77"/>
    </row>
    <row r="22" spans="1:8" ht="12.75">
      <c r="A22" s="27"/>
      <c r="B22" s="41">
        <v>456</v>
      </c>
      <c r="C22" s="60" t="s">
        <v>121</v>
      </c>
      <c r="D22" s="26" t="s">
        <v>122</v>
      </c>
      <c r="E22" s="90">
        <v>1</v>
      </c>
      <c r="F22" s="90">
        <v>603</v>
      </c>
      <c r="G22" s="90">
        <f>F22-E22+1</f>
        <v>603</v>
      </c>
      <c r="H22" s="69">
        <f>SUM(F22-E22+1)+(F23-E23+1)+(F24-E24+1)</f>
        <v>2093</v>
      </c>
    </row>
    <row r="23" spans="1:8" ht="12.75">
      <c r="A23" s="110"/>
      <c r="B23" s="41">
        <v>457</v>
      </c>
      <c r="C23" s="41"/>
      <c r="D23" s="3"/>
      <c r="E23" s="90">
        <v>604</v>
      </c>
      <c r="F23" s="90">
        <v>1361</v>
      </c>
      <c r="G23" s="90">
        <f>F23-E23+1</f>
        <v>758</v>
      </c>
      <c r="H23" s="77"/>
    </row>
    <row r="24" spans="1:8" ht="12.75">
      <c r="A24" s="110"/>
      <c r="B24" s="41">
        <v>458</v>
      </c>
      <c r="C24" s="41"/>
      <c r="D24" s="3"/>
      <c r="E24" s="90">
        <v>1362</v>
      </c>
      <c r="F24" s="90">
        <v>2093</v>
      </c>
      <c r="G24" s="90">
        <f>F24-E24+1</f>
        <v>732</v>
      </c>
      <c r="H24" s="69"/>
    </row>
    <row r="25" spans="1:8" ht="13.5" thickBot="1">
      <c r="A25" s="112"/>
      <c r="B25" s="42"/>
      <c r="C25" s="42"/>
      <c r="D25" s="11"/>
      <c r="E25" s="81"/>
      <c r="F25" s="81"/>
      <c r="G25" s="81"/>
      <c r="H25" s="77"/>
    </row>
    <row r="26" spans="1:8" ht="13.5" thickTop="1">
      <c r="A26" s="110" t="s">
        <v>767</v>
      </c>
      <c r="B26" s="165">
        <v>459</v>
      </c>
      <c r="C26" s="165" t="s">
        <v>123</v>
      </c>
      <c r="D26" s="30" t="s">
        <v>124</v>
      </c>
      <c r="E26" s="80">
        <v>1</v>
      </c>
      <c r="F26" s="80">
        <v>639</v>
      </c>
      <c r="G26" s="80">
        <f>F26-E26+1</f>
        <v>639</v>
      </c>
      <c r="H26" s="85">
        <f>SUM(F26-E26+1)+(F27-E27+1)</f>
        <v>1384</v>
      </c>
    </row>
    <row r="27" spans="1:8" ht="12.75">
      <c r="A27" s="110" t="s">
        <v>768</v>
      </c>
      <c r="B27" s="41">
        <v>460</v>
      </c>
      <c r="C27" s="280"/>
      <c r="D27" s="3"/>
      <c r="E27" s="81">
        <v>640</v>
      </c>
      <c r="F27" s="81">
        <v>1384</v>
      </c>
      <c r="G27" s="81">
        <f>F27-E27+1</f>
        <v>745</v>
      </c>
      <c r="H27" s="77"/>
    </row>
    <row r="28" spans="1:8" ht="12.75">
      <c r="A28" s="110" t="s">
        <v>769</v>
      </c>
      <c r="B28" s="41"/>
      <c r="C28" s="41"/>
      <c r="D28" s="3"/>
      <c r="E28" s="81"/>
      <c r="F28" s="81"/>
      <c r="G28" s="81"/>
      <c r="H28" s="77"/>
    </row>
    <row r="29" spans="1:8" ht="13.5" thickBot="1">
      <c r="A29" s="159" t="s">
        <v>770</v>
      </c>
      <c r="B29" s="279"/>
      <c r="C29" s="279"/>
      <c r="D29" s="160"/>
      <c r="E29" s="161"/>
      <c r="F29" s="81"/>
      <c r="G29" s="81"/>
      <c r="H29" s="77"/>
    </row>
    <row r="30" spans="1:8" ht="13.5" thickTop="1">
      <c r="A30" s="110" t="s">
        <v>771</v>
      </c>
      <c r="B30" s="41">
        <v>461</v>
      </c>
      <c r="C30" s="41" t="s">
        <v>125</v>
      </c>
      <c r="D30" s="26" t="s">
        <v>126</v>
      </c>
      <c r="E30" s="81">
        <v>1</v>
      </c>
      <c r="F30" s="80">
        <v>801</v>
      </c>
      <c r="G30" s="80">
        <f>F30-E30+1</f>
        <v>801</v>
      </c>
      <c r="H30" s="85">
        <f>SUM(F30-E30+1)+(F31-E31+1)</f>
        <v>1571</v>
      </c>
    </row>
    <row r="31" spans="1:8" ht="12.75">
      <c r="A31" s="110" t="s">
        <v>772</v>
      </c>
      <c r="B31" s="41">
        <v>462</v>
      </c>
      <c r="C31" s="41"/>
      <c r="D31" s="26"/>
      <c r="E31" s="81">
        <v>802</v>
      </c>
      <c r="F31" s="81">
        <v>1571</v>
      </c>
      <c r="G31" s="81">
        <f>F31-E31+1+F32</f>
        <v>853</v>
      </c>
      <c r="H31" s="77"/>
    </row>
    <row r="32" spans="1:8" ht="12.75">
      <c r="A32" s="110" t="s">
        <v>105</v>
      </c>
      <c r="B32" s="249" t="s">
        <v>241</v>
      </c>
      <c r="C32" s="41" t="s">
        <v>127</v>
      </c>
      <c r="D32" s="26" t="s">
        <v>128</v>
      </c>
      <c r="E32" s="81">
        <v>1</v>
      </c>
      <c r="F32" s="81">
        <v>83</v>
      </c>
      <c r="G32" s="81"/>
      <c r="H32" s="77"/>
    </row>
    <row r="33" spans="1:8" ht="12.75">
      <c r="A33" s="110" t="s">
        <v>773</v>
      </c>
      <c r="B33" s="41">
        <v>463</v>
      </c>
      <c r="C33" s="41" t="s">
        <v>127</v>
      </c>
      <c r="D33" s="26" t="s">
        <v>128</v>
      </c>
      <c r="E33" s="81">
        <v>84</v>
      </c>
      <c r="F33" s="81">
        <v>817</v>
      </c>
      <c r="G33" s="81">
        <f>F33-E33+1+F34</f>
        <v>873</v>
      </c>
      <c r="H33" s="69">
        <f>SUM(F32-E32+1)+(F33-E33+1)</f>
        <v>817</v>
      </c>
    </row>
    <row r="34" spans="1:8" ht="12.75">
      <c r="A34" s="110"/>
      <c r="B34" s="249" t="s">
        <v>241</v>
      </c>
      <c r="C34" s="41" t="s">
        <v>133</v>
      </c>
      <c r="D34" s="34" t="s">
        <v>134</v>
      </c>
      <c r="E34" s="81">
        <v>1</v>
      </c>
      <c r="F34" s="81">
        <v>139</v>
      </c>
      <c r="G34" s="81"/>
      <c r="H34" s="69">
        <f>(F34-E34+1)+(F35-E35+1)+(F36-E36+1)</f>
        <v>1681</v>
      </c>
    </row>
    <row r="35" spans="1:8" ht="12.75">
      <c r="A35" s="110"/>
      <c r="B35" s="41">
        <v>464</v>
      </c>
      <c r="C35" s="41"/>
      <c r="D35" s="36"/>
      <c r="E35" s="81">
        <v>140</v>
      </c>
      <c r="F35" s="81">
        <v>904</v>
      </c>
      <c r="G35" s="81">
        <f>F35-E35+1</f>
        <v>765</v>
      </c>
      <c r="H35" s="69"/>
    </row>
    <row r="36" spans="1:8" ht="12.75">
      <c r="A36" s="110"/>
      <c r="B36" s="41">
        <v>465</v>
      </c>
      <c r="C36" s="41"/>
      <c r="D36" s="36"/>
      <c r="E36" s="81">
        <v>905</v>
      </c>
      <c r="F36" s="81">
        <v>1681</v>
      </c>
      <c r="G36" s="81">
        <f>F36-E36+1</f>
        <v>777</v>
      </c>
      <c r="H36" s="69"/>
    </row>
    <row r="37" spans="1:8" ht="13.5" thickBot="1">
      <c r="A37" s="112"/>
      <c r="B37" s="42"/>
      <c r="C37" s="42"/>
      <c r="D37" s="37"/>
      <c r="E37" s="105"/>
      <c r="F37" s="105"/>
      <c r="G37" s="239"/>
      <c r="H37" s="52"/>
    </row>
    <row r="38" spans="1:8" ht="13.5" thickTop="1">
      <c r="A38" s="121" t="s">
        <v>129</v>
      </c>
      <c r="B38" s="41">
        <v>466</v>
      </c>
      <c r="C38" s="41" t="s">
        <v>130</v>
      </c>
      <c r="D38" s="26" t="s">
        <v>131</v>
      </c>
      <c r="E38" s="81">
        <v>1</v>
      </c>
      <c r="F38" s="81">
        <v>629</v>
      </c>
      <c r="G38" s="80">
        <f>F38-E38+1</f>
        <v>629</v>
      </c>
      <c r="H38" s="85">
        <f>SUM(F38-E38+1)+(F39-E39+1)+(F40-E40+1)</f>
        <v>2146</v>
      </c>
    </row>
    <row r="39" spans="1:8" ht="12.75">
      <c r="A39" s="110" t="s">
        <v>132</v>
      </c>
      <c r="B39" s="41">
        <v>467</v>
      </c>
      <c r="C39" s="41"/>
      <c r="D39" s="3"/>
      <c r="E39" s="81">
        <v>630</v>
      </c>
      <c r="F39" s="81">
        <v>1364</v>
      </c>
      <c r="G39" s="81">
        <f>F39-E39+1</f>
        <v>735</v>
      </c>
      <c r="H39" s="77"/>
    </row>
    <row r="40" spans="1:8" ht="12.75">
      <c r="A40" s="110" t="s">
        <v>42</v>
      </c>
      <c r="B40" s="41">
        <v>468</v>
      </c>
      <c r="C40" s="41"/>
      <c r="D40" s="3"/>
      <c r="E40" s="81">
        <v>1365</v>
      </c>
      <c r="F40" s="81">
        <v>2146</v>
      </c>
      <c r="G40" s="81">
        <f>F40-E40+1</f>
        <v>782</v>
      </c>
      <c r="H40" s="77"/>
    </row>
    <row r="41" spans="1:8" ht="12.75">
      <c r="A41" s="110" t="s">
        <v>774</v>
      </c>
      <c r="B41" s="41"/>
      <c r="C41" s="41"/>
      <c r="D41" s="3"/>
      <c r="E41" s="81"/>
      <c r="F41" s="83"/>
      <c r="G41" s="241"/>
      <c r="H41" s="47"/>
    </row>
    <row r="42" spans="1:8" ht="13.5" thickBot="1">
      <c r="A42" s="112"/>
      <c r="B42" s="42"/>
      <c r="C42" s="42"/>
      <c r="D42" s="11"/>
      <c r="E42" s="105"/>
      <c r="F42" s="106"/>
      <c r="G42" s="239"/>
      <c r="H42" s="47"/>
    </row>
    <row r="43" spans="1:8" ht="13.5" thickTop="1">
      <c r="A43" s="110" t="s">
        <v>775</v>
      </c>
      <c r="B43" s="41">
        <v>469</v>
      </c>
      <c r="C43" s="41" t="s">
        <v>135</v>
      </c>
      <c r="D43" s="26" t="s">
        <v>136</v>
      </c>
      <c r="E43" s="81">
        <v>1</v>
      </c>
      <c r="F43" s="81">
        <v>600</v>
      </c>
      <c r="G43" s="80">
        <f>F43-E43+1</f>
        <v>600</v>
      </c>
      <c r="H43" s="85">
        <f>SUM(F43-E43+1)+(F44-E44+1)+(F45-E45+1)+(F46-E46+1)</f>
        <v>2665</v>
      </c>
    </row>
    <row r="44" spans="1:8" ht="12.75">
      <c r="A44" s="110" t="s">
        <v>137</v>
      </c>
      <c r="B44" s="41">
        <v>470</v>
      </c>
      <c r="C44" s="41"/>
      <c r="D44" s="3"/>
      <c r="E44" s="81">
        <v>601</v>
      </c>
      <c r="F44" s="81">
        <v>1246</v>
      </c>
      <c r="G44" s="81">
        <f>F44-E44+1</f>
        <v>646</v>
      </c>
      <c r="H44" s="77"/>
    </row>
    <row r="45" spans="1:8" ht="12.75">
      <c r="A45" s="110" t="s">
        <v>42</v>
      </c>
      <c r="B45" s="41">
        <v>471</v>
      </c>
      <c r="C45" s="41"/>
      <c r="D45" s="3"/>
      <c r="E45" s="81">
        <v>1247</v>
      </c>
      <c r="F45" s="81">
        <v>1902</v>
      </c>
      <c r="G45" s="81">
        <f>F45-E45+1</f>
        <v>656</v>
      </c>
      <c r="H45" s="77"/>
    </row>
    <row r="46" spans="1:8" ht="12.75">
      <c r="A46" s="110" t="s">
        <v>776</v>
      </c>
      <c r="B46" s="41">
        <v>472</v>
      </c>
      <c r="C46" s="41"/>
      <c r="D46" s="3"/>
      <c r="E46" s="81">
        <v>1903</v>
      </c>
      <c r="F46" s="81">
        <v>2665</v>
      </c>
      <c r="G46" s="81">
        <f>F46-E46+1</f>
        <v>763</v>
      </c>
      <c r="H46" s="69"/>
    </row>
    <row r="47" spans="1:8" ht="13.5" thickBot="1">
      <c r="A47" s="112"/>
      <c r="B47" s="42"/>
      <c r="C47" s="42"/>
      <c r="D47" s="11"/>
      <c r="E47" s="42"/>
      <c r="F47" s="37"/>
      <c r="G47" s="50"/>
      <c r="H47" s="49"/>
    </row>
    <row r="48" spans="2:7" ht="13.5" thickTop="1">
      <c r="B48" s="87"/>
      <c r="G48" s="54"/>
    </row>
    <row r="49" spans="1:8" ht="12.75">
      <c r="A49" s="3" t="s">
        <v>777</v>
      </c>
      <c r="B49" s="178" t="s">
        <v>867</v>
      </c>
      <c r="C49" s="3" t="s">
        <v>269</v>
      </c>
      <c r="G49" s="3">
        <f>SUM(G3:G48)</f>
        <v>21736</v>
      </c>
      <c r="H49" s="3">
        <f>SUM(H3:H48)</f>
        <v>21736</v>
      </c>
    </row>
    <row r="50" spans="1:6" ht="12.75">
      <c r="A50" s="3">
        <v>7</v>
      </c>
      <c r="B50" s="26">
        <v>30</v>
      </c>
      <c r="C50" s="3">
        <v>12</v>
      </c>
      <c r="E50"/>
      <c r="F50"/>
    </row>
    <row r="51" spans="5:6" ht="12.75">
      <c r="E51"/>
      <c r="F51"/>
    </row>
  </sheetData>
  <sheetProtection/>
  <mergeCells count="1">
    <mergeCell ref="A1:F1"/>
  </mergeCells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4" r:id="rId1"/>
  <headerFooter alignWithMargins="0">
    <oddHeader>&amp;C&amp;A</oddHeader>
    <oddFooter>&amp;CPage &amp;P&amp;RPollingSchemeEuropeanLocalElections2019 final.xls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40">
      <selection activeCell="D71" sqref="D71"/>
    </sheetView>
  </sheetViews>
  <sheetFormatPr defaultColWidth="9.140625" defaultRowHeight="12.75"/>
  <cols>
    <col min="1" max="1" width="33.421875" style="0" customWidth="1"/>
    <col min="3" max="3" width="17.7109375" style="0" bestFit="1" customWidth="1"/>
    <col min="4" max="4" width="7.140625" style="0" bestFit="1" customWidth="1"/>
    <col min="5" max="5" width="12.00390625" style="3" customWidth="1"/>
    <col min="6" max="6" width="9.140625" style="3" customWidth="1"/>
  </cols>
  <sheetData>
    <row r="1" spans="1:8" ht="24.75" thickBot="1" thickTop="1">
      <c r="A1" s="289" t="s">
        <v>100</v>
      </c>
      <c r="B1" s="290"/>
      <c r="C1" s="290"/>
      <c r="D1" s="290"/>
      <c r="E1" s="290"/>
      <c r="F1" s="291"/>
      <c r="G1" s="57"/>
      <c r="H1" s="46">
        <v>2024</v>
      </c>
    </row>
    <row r="2" spans="1:8" ht="48.75" thickBot="1" thickTop="1">
      <c r="A2" s="158" t="s">
        <v>0</v>
      </c>
      <c r="B2" s="158" t="s">
        <v>1</v>
      </c>
      <c r="C2" s="158" t="s">
        <v>2</v>
      </c>
      <c r="D2" s="164" t="s">
        <v>3</v>
      </c>
      <c r="E2" s="158" t="s">
        <v>243</v>
      </c>
      <c r="F2" s="163" t="s">
        <v>242</v>
      </c>
      <c r="G2" s="164" t="s">
        <v>244</v>
      </c>
      <c r="H2" s="55" t="s">
        <v>245</v>
      </c>
    </row>
    <row r="3" spans="1:8" ht="13.5" thickTop="1">
      <c r="A3" s="165" t="s">
        <v>248</v>
      </c>
      <c r="B3" s="165">
        <v>473</v>
      </c>
      <c r="C3" s="165" t="s">
        <v>138</v>
      </c>
      <c r="D3" s="30" t="s">
        <v>139</v>
      </c>
      <c r="E3" s="81">
        <v>1</v>
      </c>
      <c r="F3" s="81">
        <v>703</v>
      </c>
      <c r="G3" s="80">
        <f>F3-E3+1</f>
        <v>703</v>
      </c>
      <c r="H3" s="85">
        <f>SUM(F3-E3+1)+(F4-E4+1)</f>
        <v>1552</v>
      </c>
    </row>
    <row r="4" spans="1:8" ht="12.75">
      <c r="A4" s="41" t="s">
        <v>249</v>
      </c>
      <c r="B4" s="41">
        <v>474</v>
      </c>
      <c r="C4" s="41"/>
      <c r="D4" s="3"/>
      <c r="E4" s="81">
        <v>704</v>
      </c>
      <c r="F4" s="81">
        <v>1552</v>
      </c>
      <c r="G4" s="81">
        <f>F4-E4+1</f>
        <v>849</v>
      </c>
      <c r="H4" s="77"/>
    </row>
    <row r="5" spans="1:8" ht="12.75">
      <c r="A5" s="41" t="s">
        <v>140</v>
      </c>
      <c r="B5" s="41"/>
      <c r="C5" s="41"/>
      <c r="D5" s="3"/>
      <c r="E5" s="81"/>
      <c r="F5" s="83"/>
      <c r="G5" s="241"/>
      <c r="H5" s="47"/>
    </row>
    <row r="6" spans="1:8" ht="13.5" thickBot="1">
      <c r="A6" s="41" t="s">
        <v>778</v>
      </c>
      <c r="B6" s="41"/>
      <c r="C6" s="41"/>
      <c r="D6" s="3"/>
      <c r="E6" s="81"/>
      <c r="F6" s="83"/>
      <c r="G6" s="241"/>
      <c r="H6" s="47"/>
    </row>
    <row r="7" spans="1:8" ht="13.5" thickTop="1">
      <c r="A7" s="165" t="s">
        <v>779</v>
      </c>
      <c r="B7" s="165">
        <v>475</v>
      </c>
      <c r="C7" s="165" t="s">
        <v>141</v>
      </c>
      <c r="D7" s="30" t="s">
        <v>142</v>
      </c>
      <c r="E7" s="80">
        <v>1</v>
      </c>
      <c r="F7" s="80">
        <v>658</v>
      </c>
      <c r="G7" s="80">
        <f>F7-E7+1</f>
        <v>658</v>
      </c>
      <c r="H7" s="85">
        <f>SUM(F7-E7+1)+(F8-E8+1)+(F9-E9+1)+(F10-E10+1)</f>
        <v>2964</v>
      </c>
    </row>
    <row r="8" spans="1:8" ht="12.75">
      <c r="A8" s="41" t="s">
        <v>780</v>
      </c>
      <c r="B8" s="41">
        <v>476</v>
      </c>
      <c r="C8" s="41"/>
      <c r="D8" s="3"/>
      <c r="E8" s="81">
        <v>659</v>
      </c>
      <c r="F8" s="81">
        <v>1459</v>
      </c>
      <c r="G8" s="81">
        <f>F8-E8+1</f>
        <v>801</v>
      </c>
      <c r="H8" s="77"/>
    </row>
    <row r="9" spans="1:8" ht="12.75">
      <c r="A9" s="41" t="s">
        <v>140</v>
      </c>
      <c r="B9" s="41">
        <v>477</v>
      </c>
      <c r="C9" s="41"/>
      <c r="D9" s="3"/>
      <c r="E9" s="81">
        <v>1460</v>
      </c>
      <c r="F9" s="81">
        <v>2207</v>
      </c>
      <c r="G9" s="81">
        <f>F9-E9+1</f>
        <v>748</v>
      </c>
      <c r="H9" s="69"/>
    </row>
    <row r="10" spans="1:8" ht="12.75">
      <c r="A10" s="41" t="s">
        <v>781</v>
      </c>
      <c r="B10" s="41">
        <v>478</v>
      </c>
      <c r="C10" s="41"/>
      <c r="D10" s="3"/>
      <c r="E10" s="81">
        <v>2208</v>
      </c>
      <c r="F10" s="81">
        <v>2964</v>
      </c>
      <c r="G10" s="81">
        <f>F10-E10+1</f>
        <v>757</v>
      </c>
      <c r="H10" s="77"/>
    </row>
    <row r="11" spans="1:8" ht="13.5" thickBot="1">
      <c r="A11" s="42" t="s">
        <v>782</v>
      </c>
      <c r="B11" s="42"/>
      <c r="C11" s="78"/>
      <c r="D11" s="17"/>
      <c r="E11" s="105"/>
      <c r="F11" s="106"/>
      <c r="G11" s="241"/>
      <c r="H11" s="49"/>
    </row>
    <row r="12" spans="1:8" ht="13.5" thickTop="1">
      <c r="A12" s="165" t="s">
        <v>143</v>
      </c>
      <c r="B12" s="165">
        <v>479</v>
      </c>
      <c r="C12" s="165" t="s">
        <v>144</v>
      </c>
      <c r="D12" s="30" t="s">
        <v>145</v>
      </c>
      <c r="E12" s="80">
        <v>1</v>
      </c>
      <c r="F12" s="80">
        <v>484</v>
      </c>
      <c r="G12" s="80">
        <f>F12-E12+1</f>
        <v>484</v>
      </c>
      <c r="H12" s="85">
        <f>SUM(F12-E12+1)+(F13-E13+1)</f>
        <v>1089</v>
      </c>
    </row>
    <row r="13" spans="1:8" ht="12.75">
      <c r="A13" s="41" t="s">
        <v>146</v>
      </c>
      <c r="B13" s="41">
        <v>480</v>
      </c>
      <c r="C13" s="41"/>
      <c r="D13" s="3"/>
      <c r="E13" s="81">
        <v>485</v>
      </c>
      <c r="F13" s="81">
        <v>1089</v>
      </c>
      <c r="G13" s="81">
        <f>F13-E13+1</f>
        <v>605</v>
      </c>
      <c r="H13" s="77"/>
    </row>
    <row r="14" spans="1:8" ht="12.75">
      <c r="A14" s="41" t="s">
        <v>783</v>
      </c>
      <c r="B14" s="41"/>
      <c r="C14" s="41"/>
      <c r="D14" s="3"/>
      <c r="E14" s="81"/>
      <c r="F14" s="83"/>
      <c r="G14" s="241"/>
      <c r="H14" s="47"/>
    </row>
    <row r="15" spans="1:8" ht="13.5" thickBot="1">
      <c r="A15" s="52"/>
      <c r="B15" s="52"/>
      <c r="C15" s="52"/>
      <c r="D15" s="17"/>
      <c r="E15" s="105"/>
      <c r="F15" s="106"/>
      <c r="G15" s="241"/>
      <c r="H15" s="49"/>
    </row>
    <row r="16" spans="1:8" ht="13.5" thickTop="1">
      <c r="A16" s="41" t="s">
        <v>250</v>
      </c>
      <c r="B16" s="165">
        <v>481</v>
      </c>
      <c r="C16" s="165" t="s">
        <v>147</v>
      </c>
      <c r="D16" s="30" t="s">
        <v>148</v>
      </c>
      <c r="E16" s="80">
        <v>1</v>
      </c>
      <c r="F16" s="80">
        <v>522</v>
      </c>
      <c r="G16" s="80">
        <f>F16-E16+1</f>
        <v>522</v>
      </c>
      <c r="H16" s="85">
        <f>SUM(F16-E16+1)+(F17-E17+1)+(F18-E18+1)</f>
        <v>1902</v>
      </c>
    </row>
    <row r="17" spans="1:8" ht="12.75">
      <c r="A17" s="41" t="s">
        <v>246</v>
      </c>
      <c r="B17" s="41">
        <v>482</v>
      </c>
      <c r="C17" s="41"/>
      <c r="D17" s="3"/>
      <c r="E17" s="81">
        <v>523</v>
      </c>
      <c r="F17" s="81">
        <v>1199</v>
      </c>
      <c r="G17" s="81">
        <f>F17-E17+1</f>
        <v>677</v>
      </c>
      <c r="H17" s="77"/>
    </row>
    <row r="18" spans="1:8" ht="12.75">
      <c r="A18" s="41" t="s">
        <v>251</v>
      </c>
      <c r="B18" s="41">
        <v>483</v>
      </c>
      <c r="C18" s="41"/>
      <c r="D18" s="3"/>
      <c r="E18" s="81">
        <v>1200</v>
      </c>
      <c r="F18" s="81">
        <v>1902</v>
      </c>
      <c r="G18" s="81">
        <f>F18-E18+1</f>
        <v>703</v>
      </c>
      <c r="H18" s="69"/>
    </row>
    <row r="19" spans="1:8" ht="12.75">
      <c r="A19" s="41" t="s">
        <v>784</v>
      </c>
      <c r="B19" s="41"/>
      <c r="C19" s="41"/>
      <c r="D19" s="3"/>
      <c r="E19" s="81"/>
      <c r="F19" s="83"/>
      <c r="G19" s="241"/>
      <c r="H19" s="47"/>
    </row>
    <row r="20" spans="1:8" ht="13.5" thickBot="1">
      <c r="A20" s="41"/>
      <c r="B20" s="42"/>
      <c r="C20" s="52"/>
      <c r="D20" s="17"/>
      <c r="E20" s="105"/>
      <c r="F20" s="106"/>
      <c r="G20" s="241"/>
      <c r="H20" s="49"/>
    </row>
    <row r="21" spans="1:8" ht="13.5" thickTop="1">
      <c r="A21" s="165" t="s">
        <v>149</v>
      </c>
      <c r="B21" s="165">
        <v>484</v>
      </c>
      <c r="C21" s="165" t="s">
        <v>150</v>
      </c>
      <c r="D21" s="30" t="s">
        <v>151</v>
      </c>
      <c r="E21" s="80">
        <v>1</v>
      </c>
      <c r="F21" s="80">
        <v>680</v>
      </c>
      <c r="G21" s="80">
        <f>F21-E21+1</f>
        <v>680</v>
      </c>
      <c r="H21" s="85">
        <f>SUM(F21-E21+1)+(F22-E22+1)+(F23-E23+1)</f>
        <v>1876</v>
      </c>
    </row>
    <row r="22" spans="1:8" ht="12.75">
      <c r="A22" s="41" t="s">
        <v>152</v>
      </c>
      <c r="B22" s="41">
        <v>485</v>
      </c>
      <c r="C22" s="41"/>
      <c r="D22" s="3"/>
      <c r="E22" s="81">
        <v>681</v>
      </c>
      <c r="F22" s="81">
        <v>1472</v>
      </c>
      <c r="G22" s="81">
        <f>F22-E22+1</f>
        <v>792</v>
      </c>
      <c r="H22" s="77"/>
    </row>
    <row r="23" spans="1:8" ht="12.75">
      <c r="A23" s="41" t="s">
        <v>153</v>
      </c>
      <c r="B23" s="41">
        <v>486</v>
      </c>
      <c r="C23" s="41"/>
      <c r="D23" s="3"/>
      <c r="E23" s="81">
        <v>1473</v>
      </c>
      <c r="F23" s="81">
        <v>1876</v>
      </c>
      <c r="G23" s="81">
        <f>F23-E23+1+F24</f>
        <v>845</v>
      </c>
      <c r="H23" s="69"/>
    </row>
    <row r="24" spans="1:8" ht="12.75">
      <c r="A24" s="41" t="s">
        <v>785</v>
      </c>
      <c r="B24" s="249" t="s">
        <v>241</v>
      </c>
      <c r="C24" s="41" t="s">
        <v>154</v>
      </c>
      <c r="D24" s="26" t="s">
        <v>155</v>
      </c>
      <c r="E24" s="81">
        <v>1</v>
      </c>
      <c r="F24" s="81">
        <v>441</v>
      </c>
      <c r="G24" s="81"/>
      <c r="H24" s="69">
        <f>SUM(F24-E24+1)+(F25-E25+1)</f>
        <v>1336</v>
      </c>
    </row>
    <row r="25" spans="1:8" ht="12.75">
      <c r="A25" s="41"/>
      <c r="B25" s="41">
        <v>487</v>
      </c>
      <c r="C25" s="41" t="s">
        <v>154</v>
      </c>
      <c r="D25" s="26" t="s">
        <v>155</v>
      </c>
      <c r="E25" s="81">
        <v>442</v>
      </c>
      <c r="F25" s="81">
        <v>1336</v>
      </c>
      <c r="G25" s="81">
        <f>F25-E25+1</f>
        <v>895</v>
      </c>
      <c r="H25" s="69"/>
    </row>
    <row r="26" spans="1:8" ht="13.5" thickBot="1">
      <c r="A26" s="41"/>
      <c r="B26" s="41"/>
      <c r="C26" s="41"/>
      <c r="D26" s="3"/>
      <c r="E26" s="105"/>
      <c r="F26" s="105"/>
      <c r="G26" s="105"/>
      <c r="H26" s="78"/>
    </row>
    <row r="27" spans="1:8" ht="13.5" thickTop="1">
      <c r="A27" s="165" t="s">
        <v>156</v>
      </c>
      <c r="B27" s="165">
        <v>488</v>
      </c>
      <c r="C27" s="165" t="s">
        <v>157</v>
      </c>
      <c r="D27" s="30" t="s">
        <v>158</v>
      </c>
      <c r="E27" s="80">
        <v>1</v>
      </c>
      <c r="F27" s="80">
        <v>600</v>
      </c>
      <c r="G27" s="80">
        <f>F27-E27+1</f>
        <v>600</v>
      </c>
      <c r="H27" s="85">
        <f>SUM(F27-E27+1)+(F28-E28+1)+(F29-E29+1)</f>
        <v>1698</v>
      </c>
    </row>
    <row r="28" spans="1:8" ht="12.75">
      <c r="A28" s="41" t="s">
        <v>159</v>
      </c>
      <c r="B28" s="41">
        <v>489</v>
      </c>
      <c r="C28" s="41"/>
      <c r="D28" s="26"/>
      <c r="E28" s="81">
        <v>601</v>
      </c>
      <c r="F28" s="81">
        <v>1292</v>
      </c>
      <c r="G28" s="81">
        <f>F28-E28+1</f>
        <v>692</v>
      </c>
      <c r="H28" s="77"/>
    </row>
    <row r="29" spans="1:8" ht="12.75">
      <c r="A29" s="41" t="s">
        <v>42</v>
      </c>
      <c r="B29" s="41">
        <v>490</v>
      </c>
      <c r="C29" s="41"/>
      <c r="D29" s="26"/>
      <c r="E29" s="81">
        <v>1293</v>
      </c>
      <c r="F29" s="81">
        <v>1698</v>
      </c>
      <c r="G29" s="81">
        <f>F29-E29+1+F30</f>
        <v>794</v>
      </c>
      <c r="H29" s="69"/>
    </row>
    <row r="30" spans="1:8" ht="12.75">
      <c r="A30" s="41" t="s">
        <v>786</v>
      </c>
      <c r="B30" s="249" t="s">
        <v>241</v>
      </c>
      <c r="C30" s="41" t="s">
        <v>160</v>
      </c>
      <c r="D30" s="26" t="s">
        <v>161</v>
      </c>
      <c r="E30" s="81">
        <v>1</v>
      </c>
      <c r="F30" s="81">
        <v>388</v>
      </c>
      <c r="G30" s="81"/>
      <c r="H30" s="69">
        <f>SUM(F30-E30+1)+(F31-E31+1)</f>
        <v>1187</v>
      </c>
    </row>
    <row r="31" spans="1:8" ht="12.75">
      <c r="A31" s="41"/>
      <c r="B31" s="41">
        <v>491</v>
      </c>
      <c r="C31" s="41" t="s">
        <v>160</v>
      </c>
      <c r="D31" s="26" t="s">
        <v>161</v>
      </c>
      <c r="E31" s="81">
        <v>389</v>
      </c>
      <c r="F31" s="81">
        <v>1187</v>
      </c>
      <c r="G31" s="81">
        <f>F31-E31+1</f>
        <v>799</v>
      </c>
      <c r="H31" s="69"/>
    </row>
    <row r="32" spans="1:8" ht="13.5" thickBot="1">
      <c r="A32" s="42"/>
      <c r="B32" s="42"/>
      <c r="C32" s="42"/>
      <c r="D32" s="11"/>
      <c r="E32" s="105"/>
      <c r="F32" s="106"/>
      <c r="G32" s="241"/>
      <c r="H32" s="49"/>
    </row>
    <row r="33" spans="1:8" ht="13.5" thickTop="1">
      <c r="A33" s="165" t="s">
        <v>252</v>
      </c>
      <c r="B33" s="165">
        <v>492</v>
      </c>
      <c r="C33" s="41" t="s">
        <v>165</v>
      </c>
      <c r="D33" s="26" t="s">
        <v>166</v>
      </c>
      <c r="E33" s="80">
        <v>1</v>
      </c>
      <c r="F33" s="80">
        <v>702</v>
      </c>
      <c r="G33" s="80">
        <f>F33-E33+1</f>
        <v>702</v>
      </c>
      <c r="H33" s="85">
        <f>SUM(F33-E33+1)+(F34-E34+1)+(F35-E35+1)</f>
        <v>1867</v>
      </c>
    </row>
    <row r="34" spans="1:8" ht="12.75">
      <c r="A34" s="41" t="s">
        <v>164</v>
      </c>
      <c r="B34" s="41">
        <v>493</v>
      </c>
      <c r="C34" s="41"/>
      <c r="D34" s="26"/>
      <c r="E34" s="81">
        <v>703</v>
      </c>
      <c r="F34" s="81">
        <v>1458</v>
      </c>
      <c r="G34" s="81">
        <f>F34-E34+1</f>
        <v>756</v>
      </c>
      <c r="H34" s="77"/>
    </row>
    <row r="35" spans="1:8" ht="12.75">
      <c r="A35" s="41" t="s">
        <v>42</v>
      </c>
      <c r="B35" s="41">
        <v>494</v>
      </c>
      <c r="C35" s="41"/>
      <c r="D35" s="26"/>
      <c r="E35" s="81">
        <v>1459</v>
      </c>
      <c r="F35" s="81">
        <v>1867</v>
      </c>
      <c r="G35" s="81">
        <f>F35-E35+1+F36</f>
        <v>854</v>
      </c>
      <c r="H35" s="69"/>
    </row>
    <row r="36" spans="1:8" ht="12.75">
      <c r="A36" s="41" t="s">
        <v>787</v>
      </c>
      <c r="B36" s="249" t="s">
        <v>241</v>
      </c>
      <c r="C36" s="41" t="s">
        <v>170</v>
      </c>
      <c r="D36" s="26" t="s">
        <v>171</v>
      </c>
      <c r="E36" s="81">
        <v>1</v>
      </c>
      <c r="F36" s="81">
        <v>445</v>
      </c>
      <c r="G36" s="81"/>
      <c r="H36" s="69"/>
    </row>
    <row r="37" spans="1:8" ht="12.75">
      <c r="A37" s="41"/>
      <c r="B37" s="41">
        <v>495</v>
      </c>
      <c r="C37" s="41" t="s">
        <v>170</v>
      </c>
      <c r="D37" s="26" t="s">
        <v>171</v>
      </c>
      <c r="E37" s="81">
        <v>446</v>
      </c>
      <c r="F37" s="81">
        <v>1277</v>
      </c>
      <c r="G37" s="81">
        <f>F37-E37+1</f>
        <v>832</v>
      </c>
      <c r="H37" s="69">
        <f>SUM(F36-E36+1)+(F37-E37+1)+(F38-E38+1)</f>
        <v>2131</v>
      </c>
    </row>
    <row r="38" spans="1:8" ht="12.75">
      <c r="A38" s="41"/>
      <c r="B38" s="41">
        <v>496</v>
      </c>
      <c r="C38" s="41"/>
      <c r="D38" s="3"/>
      <c r="E38" s="81">
        <v>1278</v>
      </c>
      <c r="F38" s="81">
        <v>2131</v>
      </c>
      <c r="G38" s="81">
        <f>F38-E38+1</f>
        <v>854</v>
      </c>
      <c r="H38" s="69"/>
    </row>
    <row r="39" spans="1:8" ht="13.5" thickBot="1">
      <c r="A39" s="78"/>
      <c r="B39" s="42"/>
      <c r="C39" s="78"/>
      <c r="D39" s="16"/>
      <c r="E39" s="81"/>
      <c r="F39" s="81"/>
      <c r="G39" s="81"/>
      <c r="H39" s="77"/>
    </row>
    <row r="40" spans="1:8" ht="13.5" thickTop="1">
      <c r="A40" s="165" t="s">
        <v>788</v>
      </c>
      <c r="B40" s="165">
        <v>497</v>
      </c>
      <c r="C40" s="165" t="s">
        <v>162</v>
      </c>
      <c r="D40" s="30" t="s">
        <v>163</v>
      </c>
      <c r="E40" s="80">
        <v>1</v>
      </c>
      <c r="F40" s="80">
        <v>711</v>
      </c>
      <c r="G40" s="80">
        <v>711</v>
      </c>
      <c r="H40" s="85">
        <v>1569</v>
      </c>
    </row>
    <row r="41" spans="1:8" ht="12.75">
      <c r="A41" s="41" t="s">
        <v>169</v>
      </c>
      <c r="B41" s="41">
        <v>498</v>
      </c>
      <c r="C41" s="281"/>
      <c r="D41" s="26"/>
      <c r="E41" s="81">
        <v>712</v>
      </c>
      <c r="F41" s="81">
        <v>1569</v>
      </c>
      <c r="G41" s="81">
        <f>F41-E41+1</f>
        <v>858</v>
      </c>
      <c r="H41" s="77"/>
    </row>
    <row r="42" spans="1:10" ht="12.75">
      <c r="A42" s="41" t="s">
        <v>42</v>
      </c>
      <c r="B42" s="41">
        <v>499</v>
      </c>
      <c r="C42" s="41" t="s">
        <v>167</v>
      </c>
      <c r="D42" s="26" t="s">
        <v>168</v>
      </c>
      <c r="E42" s="81">
        <v>1</v>
      </c>
      <c r="F42" s="81">
        <v>707</v>
      </c>
      <c r="G42" s="81">
        <f>F42-E42+1</f>
        <v>707</v>
      </c>
      <c r="H42" s="69">
        <f>G42</f>
        <v>707</v>
      </c>
      <c r="J42" s="74"/>
    </row>
    <row r="43" spans="1:8" ht="12.75">
      <c r="A43" s="41" t="s">
        <v>864</v>
      </c>
      <c r="B43" s="41"/>
      <c r="C43" s="281"/>
      <c r="D43" s="3"/>
      <c r="E43" s="81"/>
      <c r="F43" s="83"/>
      <c r="G43" s="241"/>
      <c r="H43" s="47"/>
    </row>
    <row r="44" spans="1:8" ht="13.5" thickBot="1">
      <c r="A44" s="41"/>
      <c r="B44" s="41"/>
      <c r="C44" s="41"/>
      <c r="D44" s="3"/>
      <c r="E44" s="81"/>
      <c r="F44" s="83"/>
      <c r="G44" s="241"/>
      <c r="H44" s="49"/>
    </row>
    <row r="45" spans="1:8" ht="13.5" thickTop="1">
      <c r="A45" s="165" t="s">
        <v>172</v>
      </c>
      <c r="B45" s="165">
        <v>500</v>
      </c>
      <c r="C45" s="165" t="s">
        <v>173</v>
      </c>
      <c r="D45" s="30" t="s">
        <v>174</v>
      </c>
      <c r="E45" s="80">
        <v>1</v>
      </c>
      <c r="F45" s="80">
        <v>751</v>
      </c>
      <c r="G45" s="80">
        <f>F45-E45+1</f>
        <v>751</v>
      </c>
      <c r="H45" s="85">
        <f>SUM(F45-E45+1)+(F46-E46+1)</f>
        <v>1345</v>
      </c>
    </row>
    <row r="46" spans="1:8" ht="12.75">
      <c r="A46" s="41" t="s">
        <v>175</v>
      </c>
      <c r="B46" s="41">
        <v>501</v>
      </c>
      <c r="C46" s="41"/>
      <c r="D46" s="26"/>
      <c r="E46" s="81">
        <v>752</v>
      </c>
      <c r="F46" s="81">
        <v>1345</v>
      </c>
      <c r="G46" s="81">
        <f>F46-E46+1+F47</f>
        <v>906</v>
      </c>
      <c r="H46" s="77"/>
    </row>
    <row r="47" spans="1:8" ht="12.75">
      <c r="A47" s="41" t="s">
        <v>42</v>
      </c>
      <c r="B47" s="249" t="s">
        <v>241</v>
      </c>
      <c r="C47" s="41" t="s">
        <v>176</v>
      </c>
      <c r="D47" s="26" t="s">
        <v>177</v>
      </c>
      <c r="E47" s="81">
        <v>1</v>
      </c>
      <c r="F47" s="81">
        <v>312</v>
      </c>
      <c r="G47" s="81"/>
      <c r="H47" s="69"/>
    </row>
    <row r="48" spans="1:8" ht="12.75">
      <c r="A48" s="41" t="s">
        <v>789</v>
      </c>
      <c r="B48" s="41">
        <v>502</v>
      </c>
      <c r="C48" s="41" t="s">
        <v>176</v>
      </c>
      <c r="D48" s="26" t="s">
        <v>177</v>
      </c>
      <c r="E48" s="81">
        <v>313</v>
      </c>
      <c r="F48" s="81">
        <v>1231</v>
      </c>
      <c r="G48" s="81">
        <f>F48-E48+1</f>
        <v>919</v>
      </c>
      <c r="H48" s="69">
        <f>SUM(F47-E47+1)+(F48-E48+1)</f>
        <v>1231</v>
      </c>
    </row>
    <row r="49" spans="1:8" ht="12.75">
      <c r="A49" s="41"/>
      <c r="B49" s="41"/>
      <c r="C49" s="41"/>
      <c r="D49" s="3"/>
      <c r="E49" s="81"/>
      <c r="F49" s="83"/>
      <c r="G49" s="241"/>
      <c r="H49" s="47"/>
    </row>
    <row r="50" spans="1:8" ht="13.5" thickBot="1">
      <c r="A50" s="52"/>
      <c r="B50" s="42"/>
      <c r="C50" s="42"/>
      <c r="D50" s="11"/>
      <c r="E50" s="105"/>
      <c r="F50" s="106"/>
      <c r="G50" s="239"/>
      <c r="H50" s="49"/>
    </row>
    <row r="51" spans="1:8" ht="13.5" thickTop="1">
      <c r="A51" s="165" t="s">
        <v>178</v>
      </c>
      <c r="B51" s="165">
        <v>503</v>
      </c>
      <c r="C51" s="165" t="s">
        <v>179</v>
      </c>
      <c r="D51" s="30" t="s">
        <v>180</v>
      </c>
      <c r="E51" s="80">
        <v>1</v>
      </c>
      <c r="F51" s="80">
        <v>634</v>
      </c>
      <c r="G51" s="80">
        <f>F51-E51+1</f>
        <v>634</v>
      </c>
      <c r="H51" s="85">
        <f>G51</f>
        <v>634</v>
      </c>
    </row>
    <row r="52" spans="1:8" ht="12.75">
      <c r="A52" s="41" t="s">
        <v>181</v>
      </c>
      <c r="B52" s="41"/>
      <c r="C52" s="41"/>
      <c r="D52" s="3"/>
      <c r="E52" s="81"/>
      <c r="F52" s="83"/>
      <c r="G52" s="241"/>
      <c r="H52" s="47"/>
    </row>
    <row r="53" spans="1:8" ht="12.75">
      <c r="A53" s="41" t="s">
        <v>182</v>
      </c>
      <c r="B53" s="41"/>
      <c r="C53" s="41"/>
      <c r="D53" s="3"/>
      <c r="E53" s="41"/>
      <c r="F53" s="36"/>
      <c r="G53" s="50"/>
      <c r="H53" s="47"/>
    </row>
    <row r="54" spans="1:8" ht="12.75">
      <c r="A54" s="41" t="s">
        <v>42</v>
      </c>
      <c r="B54" s="41"/>
      <c r="C54" s="41"/>
      <c r="D54" s="3"/>
      <c r="E54" s="41"/>
      <c r="F54" s="36"/>
      <c r="G54" s="50"/>
      <c r="H54" s="47"/>
    </row>
    <row r="55" spans="1:8" ht="12.75">
      <c r="A55" s="41" t="s">
        <v>790</v>
      </c>
      <c r="B55" s="41"/>
      <c r="C55" s="41"/>
      <c r="D55" s="3"/>
      <c r="E55" s="41"/>
      <c r="F55" s="36"/>
      <c r="G55" s="50"/>
      <c r="H55" s="47"/>
    </row>
    <row r="56" spans="1:8" ht="13.5" thickBot="1">
      <c r="A56" s="42"/>
      <c r="B56" s="52"/>
      <c r="C56" s="42"/>
      <c r="D56" s="11"/>
      <c r="E56" s="42"/>
      <c r="F56" s="37"/>
      <c r="G56" s="50"/>
      <c r="H56" s="49"/>
    </row>
    <row r="57" ht="13.5" thickTop="1">
      <c r="G57" s="54"/>
    </row>
    <row r="58" spans="1:8" ht="12.75">
      <c r="A58" s="3" t="s">
        <v>777</v>
      </c>
      <c r="B58" s="3" t="s">
        <v>868</v>
      </c>
      <c r="C58" s="3" t="s">
        <v>269</v>
      </c>
      <c r="G58" s="3">
        <f>SUM(G3:G57)</f>
        <v>23088</v>
      </c>
      <c r="H58" s="3">
        <f>SUM(H3:H57)</f>
        <v>23088</v>
      </c>
    </row>
    <row r="59" spans="1:6" ht="12.75">
      <c r="A59" s="3">
        <v>10</v>
      </c>
      <c r="B59" s="3">
        <v>31</v>
      </c>
      <c r="C59" s="3">
        <v>15</v>
      </c>
      <c r="E59"/>
      <c r="F59"/>
    </row>
    <row r="60" spans="5:6" ht="12.75">
      <c r="E60"/>
      <c r="F60"/>
    </row>
    <row r="61" spans="5:6" ht="12.75">
      <c r="E61"/>
      <c r="F61"/>
    </row>
    <row r="62" spans="5:6" ht="12.75">
      <c r="E62"/>
      <c r="F62"/>
    </row>
    <row r="63" spans="5:6" ht="12.75">
      <c r="E63"/>
      <c r="F63"/>
    </row>
    <row r="64" spans="5:6" ht="12.75">
      <c r="E64"/>
      <c r="F64"/>
    </row>
  </sheetData>
  <sheetProtection/>
  <mergeCells count="1">
    <mergeCell ref="A1:F1"/>
  </mergeCells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2" r:id="rId1"/>
  <headerFooter alignWithMargins="0">
    <oddHeader>&amp;C&amp;A</oddHeader>
    <oddFooter>&amp;CPage &amp;P&amp;RPollingSchemeEuropeanLocalElections2019 final.xls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3.421875" style="0" customWidth="1"/>
    <col min="2" max="2" width="17.7109375" style="0" customWidth="1"/>
    <col min="3" max="3" width="33.8515625" style="3" customWidth="1"/>
    <col min="4" max="4" width="17.00390625" style="0" customWidth="1"/>
  </cols>
  <sheetData>
    <row r="1" spans="1:3" ht="14.25" thickBot="1" thickTop="1">
      <c r="A1" s="285" t="s">
        <v>659</v>
      </c>
      <c r="B1" s="283" t="s">
        <v>673</v>
      </c>
      <c r="C1" s="284" t="s">
        <v>670</v>
      </c>
    </row>
    <row r="2" spans="1:3" ht="13.5" thickTop="1">
      <c r="A2" s="285"/>
      <c r="B2" s="285"/>
      <c r="C2" s="171"/>
    </row>
    <row r="3" spans="1:3" ht="12.75">
      <c r="A3" s="281" t="s">
        <v>660</v>
      </c>
      <c r="B3" s="281">
        <v>34146</v>
      </c>
      <c r="C3" s="36">
        <v>14</v>
      </c>
    </row>
    <row r="4" spans="1:3" ht="13.5" thickBot="1">
      <c r="A4" s="282"/>
      <c r="B4" s="282"/>
      <c r="C4" s="37"/>
    </row>
    <row r="5" spans="1:3" ht="13.5" thickTop="1">
      <c r="A5" s="285" t="s">
        <v>661</v>
      </c>
      <c r="B5" s="285">
        <v>30832</v>
      </c>
      <c r="C5" s="171">
        <v>12</v>
      </c>
    </row>
    <row r="6" spans="1:3" ht="13.5" thickBot="1">
      <c r="A6" s="282"/>
      <c r="B6" s="282"/>
      <c r="C6" s="37"/>
    </row>
    <row r="7" spans="1:3" ht="13.5" thickTop="1">
      <c r="A7" s="285" t="s">
        <v>662</v>
      </c>
      <c r="B7" s="285">
        <v>36444</v>
      </c>
      <c r="C7" s="171">
        <v>10</v>
      </c>
    </row>
    <row r="8" spans="1:3" ht="13.5" thickBot="1">
      <c r="A8" s="282"/>
      <c r="B8" s="282"/>
      <c r="C8" s="37"/>
    </row>
    <row r="9" spans="1:3" ht="13.5" thickTop="1">
      <c r="A9" s="285" t="s">
        <v>663</v>
      </c>
      <c r="B9" s="285">
        <v>38176</v>
      </c>
      <c r="C9" s="171">
        <v>13</v>
      </c>
    </row>
    <row r="10" spans="1:3" ht="13.5" thickBot="1">
      <c r="A10" s="282"/>
      <c r="B10" s="282"/>
      <c r="C10" s="37"/>
    </row>
    <row r="11" spans="1:3" ht="13.5" thickTop="1">
      <c r="A11" s="285" t="s">
        <v>51</v>
      </c>
      <c r="B11" s="286">
        <v>41070</v>
      </c>
      <c r="C11" s="171">
        <v>13</v>
      </c>
    </row>
    <row r="12" spans="1:3" ht="13.5" thickBot="1">
      <c r="A12" s="282"/>
      <c r="B12" s="282"/>
      <c r="C12" s="37"/>
    </row>
    <row r="13" spans="1:3" ht="13.5" thickTop="1">
      <c r="A13" s="285" t="s">
        <v>98</v>
      </c>
      <c r="B13" s="285">
        <v>29964</v>
      </c>
      <c r="C13" s="171">
        <v>9</v>
      </c>
    </row>
    <row r="14" spans="1:3" ht="13.5" thickBot="1">
      <c r="A14" s="282"/>
      <c r="B14" s="282"/>
      <c r="C14" s="37"/>
    </row>
    <row r="15" spans="1:3" ht="13.5" thickTop="1">
      <c r="A15" s="285" t="s">
        <v>664</v>
      </c>
      <c r="B15" s="285">
        <v>41509</v>
      </c>
      <c r="C15" s="171">
        <v>14</v>
      </c>
    </row>
    <row r="16" spans="1:3" ht="13.5" thickBot="1">
      <c r="A16" s="282"/>
      <c r="B16" s="282"/>
      <c r="C16" s="37"/>
    </row>
    <row r="17" spans="1:3" ht="13.5" thickTop="1">
      <c r="A17" s="285" t="s">
        <v>665</v>
      </c>
      <c r="B17" s="285">
        <v>28901</v>
      </c>
      <c r="C17" s="171">
        <v>10</v>
      </c>
    </row>
    <row r="18" spans="1:3" ht="13.5" thickBot="1">
      <c r="A18" s="282"/>
      <c r="B18" s="282"/>
      <c r="C18" s="37"/>
    </row>
    <row r="19" spans="1:3" ht="13.5" thickTop="1">
      <c r="A19" s="285" t="s">
        <v>666</v>
      </c>
      <c r="B19" s="285">
        <v>30707</v>
      </c>
      <c r="C19" s="171">
        <v>10</v>
      </c>
    </row>
    <row r="20" spans="1:3" ht="13.5" thickBot="1">
      <c r="A20" s="282"/>
      <c r="B20" s="282"/>
      <c r="C20" s="37"/>
    </row>
    <row r="21" spans="1:3" ht="13.5" thickTop="1">
      <c r="A21" s="285" t="s">
        <v>667</v>
      </c>
      <c r="B21" s="285">
        <v>21736</v>
      </c>
      <c r="C21" s="171">
        <v>7</v>
      </c>
    </row>
    <row r="22" spans="1:3" ht="13.5" thickBot="1">
      <c r="A22" s="282"/>
      <c r="B22" s="282"/>
      <c r="C22" s="37"/>
    </row>
    <row r="23" spans="1:3" ht="13.5" thickTop="1">
      <c r="A23" s="285" t="s">
        <v>668</v>
      </c>
      <c r="B23" s="285">
        <v>23088</v>
      </c>
      <c r="C23" s="171">
        <v>10</v>
      </c>
    </row>
    <row r="24" spans="1:3" ht="13.5" thickBot="1">
      <c r="A24" s="282"/>
      <c r="B24" s="282"/>
      <c r="C24" s="37"/>
    </row>
    <row r="25" spans="1:3" ht="14.25" thickBot="1" thickTop="1">
      <c r="A25" s="282" t="s">
        <v>669</v>
      </c>
      <c r="B25" s="282">
        <f>SUM(B3:B24)</f>
        <v>356573</v>
      </c>
      <c r="C25" s="37">
        <f>SUM(C3:C24)</f>
        <v>122</v>
      </c>
    </row>
    <row r="26" spans="1:2" ht="13.5" thickTop="1">
      <c r="A26" s="87"/>
      <c r="B26" s="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55">
      <selection activeCell="B79" sqref="B79"/>
    </sheetView>
  </sheetViews>
  <sheetFormatPr defaultColWidth="9.140625" defaultRowHeight="12.75"/>
  <cols>
    <col min="1" max="1" width="30.00390625" style="2" customWidth="1"/>
    <col min="2" max="2" width="9.00390625" style="1" bestFit="1" customWidth="1"/>
    <col min="3" max="3" width="16.8515625" style="2" bestFit="1" customWidth="1"/>
    <col min="4" max="4" width="7.140625" style="2" bestFit="1" customWidth="1"/>
    <col min="5" max="5" width="11.140625" style="2" customWidth="1"/>
    <col min="6" max="6" width="10.8515625" style="3" customWidth="1"/>
    <col min="7" max="7" width="10.421875" style="75" customWidth="1"/>
    <col min="8" max="8" width="10.140625" style="75" customWidth="1"/>
  </cols>
  <sheetData>
    <row r="1" spans="1:8" ht="24.75" thickBot="1" thickTop="1">
      <c r="A1" s="289" t="s">
        <v>737</v>
      </c>
      <c r="B1" s="290"/>
      <c r="C1" s="290"/>
      <c r="D1" s="290"/>
      <c r="E1" s="290"/>
      <c r="F1" s="290"/>
      <c r="G1" s="76"/>
      <c r="H1" s="46"/>
    </row>
    <row r="2" spans="1:8" ht="48.75" thickBot="1" thickTop="1">
      <c r="A2" s="4" t="s">
        <v>0</v>
      </c>
      <c r="B2" s="4" t="s">
        <v>1</v>
      </c>
      <c r="C2" s="4" t="s">
        <v>2</v>
      </c>
      <c r="D2" s="4" t="s">
        <v>3</v>
      </c>
      <c r="E2" s="4" t="s">
        <v>243</v>
      </c>
      <c r="F2" s="4" t="s">
        <v>242</v>
      </c>
      <c r="G2" s="45" t="s">
        <v>244</v>
      </c>
      <c r="H2" s="48" t="s">
        <v>245</v>
      </c>
    </row>
    <row r="3" spans="1:8" ht="13.5" thickTop="1">
      <c r="A3" s="243" t="s">
        <v>4</v>
      </c>
      <c r="B3" s="152">
        <v>51</v>
      </c>
      <c r="C3" s="152" t="s">
        <v>5</v>
      </c>
      <c r="D3" s="26" t="s">
        <v>6</v>
      </c>
      <c r="E3" s="80">
        <v>1</v>
      </c>
      <c r="F3" s="82">
        <v>616</v>
      </c>
      <c r="G3" s="80">
        <f aca="true" t="shared" si="0" ref="G3:G10">F3-E3+1</f>
        <v>616</v>
      </c>
      <c r="H3" s="85">
        <v>2124</v>
      </c>
    </row>
    <row r="4" spans="1:8" ht="12.75">
      <c r="A4" s="59" t="s">
        <v>7</v>
      </c>
      <c r="B4" s="60">
        <v>52</v>
      </c>
      <c r="C4" s="60"/>
      <c r="D4" s="26"/>
      <c r="E4" s="81">
        <v>617</v>
      </c>
      <c r="F4" s="83">
        <v>1328</v>
      </c>
      <c r="G4" s="81">
        <f t="shared" si="0"/>
        <v>712</v>
      </c>
      <c r="H4" s="77"/>
    </row>
    <row r="5" spans="1:8" ht="12.75">
      <c r="A5" s="59" t="s">
        <v>8</v>
      </c>
      <c r="B5" s="60">
        <v>53</v>
      </c>
      <c r="C5" s="60"/>
      <c r="D5" s="26"/>
      <c r="E5" s="81">
        <v>1329</v>
      </c>
      <c r="F5" s="83">
        <v>2046</v>
      </c>
      <c r="G5" s="84">
        <f t="shared" si="0"/>
        <v>718</v>
      </c>
      <c r="H5" s="77"/>
    </row>
    <row r="6" spans="1:8" ht="12.75">
      <c r="A6" s="59" t="s">
        <v>9</v>
      </c>
      <c r="B6" s="60">
        <v>54</v>
      </c>
      <c r="C6" s="60" t="s">
        <v>759</v>
      </c>
      <c r="D6" s="26"/>
      <c r="E6" s="81">
        <v>2047</v>
      </c>
      <c r="F6" s="83">
        <v>2124</v>
      </c>
      <c r="G6" s="81">
        <f>F6-E6+1+(F7-E7+1)</f>
        <v>691</v>
      </c>
      <c r="H6" s="69"/>
    </row>
    <row r="7" spans="1:8" ht="12.75">
      <c r="A7" s="59" t="s">
        <v>686</v>
      </c>
      <c r="B7" s="188" t="s">
        <v>241</v>
      </c>
      <c r="C7" s="60" t="s">
        <v>10</v>
      </c>
      <c r="D7" s="26" t="s">
        <v>11</v>
      </c>
      <c r="E7" s="81">
        <v>1</v>
      </c>
      <c r="F7" s="83">
        <v>613</v>
      </c>
      <c r="G7" s="84"/>
      <c r="H7" s="69">
        <v>2592</v>
      </c>
    </row>
    <row r="8" spans="1:8" ht="12.75">
      <c r="A8" s="59"/>
      <c r="B8" s="60">
        <v>55</v>
      </c>
      <c r="C8" s="60"/>
      <c r="D8" s="26"/>
      <c r="E8" s="81">
        <v>614</v>
      </c>
      <c r="F8" s="83">
        <v>1275</v>
      </c>
      <c r="G8" s="81">
        <f t="shared" si="0"/>
        <v>662</v>
      </c>
      <c r="H8" s="77"/>
    </row>
    <row r="9" spans="1:8" ht="12.75">
      <c r="A9" s="59"/>
      <c r="B9" s="60">
        <v>56</v>
      </c>
      <c r="C9" s="60"/>
      <c r="D9" s="26"/>
      <c r="E9" s="81">
        <v>1276</v>
      </c>
      <c r="F9" s="83">
        <v>1931</v>
      </c>
      <c r="G9" s="84">
        <f t="shared" si="0"/>
        <v>656</v>
      </c>
      <c r="H9" s="77"/>
    </row>
    <row r="10" spans="1:8" ht="12.75">
      <c r="A10" s="59"/>
      <c r="B10" s="60">
        <v>57</v>
      </c>
      <c r="C10" s="60"/>
      <c r="D10" s="26"/>
      <c r="E10" s="81">
        <v>1932</v>
      </c>
      <c r="F10" s="83">
        <v>2592</v>
      </c>
      <c r="G10" s="81">
        <f t="shared" si="0"/>
        <v>661</v>
      </c>
      <c r="H10" s="77"/>
    </row>
    <row r="11" spans="1:8" ht="13.5" thickBot="1">
      <c r="A11" s="44"/>
      <c r="B11" s="244"/>
      <c r="C11" s="44"/>
      <c r="D11" s="12"/>
      <c r="E11" s="105"/>
      <c r="F11" s="106"/>
      <c r="G11" s="219"/>
      <c r="H11" s="78"/>
    </row>
    <row r="12" spans="1:8" ht="13.5" thickTop="1">
      <c r="A12" s="60" t="s">
        <v>12</v>
      </c>
      <c r="B12" s="60">
        <v>58</v>
      </c>
      <c r="C12" s="60" t="s">
        <v>13</v>
      </c>
      <c r="D12" s="26" t="s">
        <v>14</v>
      </c>
      <c r="E12" s="89">
        <v>1</v>
      </c>
      <c r="F12" s="130">
        <v>704</v>
      </c>
      <c r="G12" s="89">
        <f>F12-E12+1</f>
        <v>704</v>
      </c>
      <c r="H12" s="133"/>
    </row>
    <row r="13" spans="1:12" ht="12.75">
      <c r="A13" s="60" t="s">
        <v>15</v>
      </c>
      <c r="B13" s="60">
        <v>59</v>
      </c>
      <c r="C13" s="60"/>
      <c r="D13" s="26"/>
      <c r="E13" s="90">
        <v>705</v>
      </c>
      <c r="F13" s="130">
        <v>1016</v>
      </c>
      <c r="G13" s="130">
        <f>F13-E13+1+F14</f>
        <v>776</v>
      </c>
      <c r="H13" s="126">
        <v>1016</v>
      </c>
      <c r="J13" s="67"/>
      <c r="K13" s="67"/>
      <c r="L13" s="67"/>
    </row>
    <row r="14" spans="1:8" ht="12.75">
      <c r="A14" s="60" t="s">
        <v>260</v>
      </c>
      <c r="B14" s="264" t="s">
        <v>241</v>
      </c>
      <c r="C14" s="60" t="s">
        <v>17</v>
      </c>
      <c r="D14" s="26" t="s">
        <v>18</v>
      </c>
      <c r="E14" s="90">
        <v>1</v>
      </c>
      <c r="F14" s="130">
        <v>464</v>
      </c>
      <c r="G14" s="130"/>
      <c r="H14" s="126">
        <v>2808</v>
      </c>
    </row>
    <row r="15" spans="1:8" ht="12.75">
      <c r="A15" s="60" t="s">
        <v>16</v>
      </c>
      <c r="B15" s="60">
        <v>60</v>
      </c>
      <c r="C15" s="60"/>
      <c r="D15" s="26"/>
      <c r="E15" s="90">
        <v>465</v>
      </c>
      <c r="F15" s="130">
        <v>1226</v>
      </c>
      <c r="G15" s="130">
        <f>F15-E15+1</f>
        <v>762</v>
      </c>
      <c r="H15" s="133"/>
    </row>
    <row r="16" spans="1:8" ht="12.75">
      <c r="A16" s="60" t="s">
        <v>687</v>
      </c>
      <c r="B16" s="60">
        <v>61</v>
      </c>
      <c r="C16" s="60"/>
      <c r="D16" s="26"/>
      <c r="E16" s="90">
        <v>1227</v>
      </c>
      <c r="F16" s="130">
        <v>1994</v>
      </c>
      <c r="G16" s="130">
        <f>F16-E16+1</f>
        <v>768</v>
      </c>
      <c r="H16" s="133"/>
    </row>
    <row r="17" spans="1:8" ht="12.75">
      <c r="A17" s="60"/>
      <c r="B17" s="60">
        <v>62</v>
      </c>
      <c r="C17" s="60"/>
      <c r="D17" s="26"/>
      <c r="E17" s="90">
        <v>1995</v>
      </c>
      <c r="F17" s="130">
        <v>2808</v>
      </c>
      <c r="G17" s="130">
        <f>F17-E17+1</f>
        <v>814</v>
      </c>
      <c r="H17" s="133"/>
    </row>
    <row r="18" spans="1:8" ht="13.5" thickBot="1">
      <c r="A18" s="44"/>
      <c r="B18" s="244"/>
      <c r="C18" s="61"/>
      <c r="D18" s="21"/>
      <c r="E18" s="94"/>
      <c r="F18" s="220"/>
      <c r="G18" s="221"/>
      <c r="H18" s="135"/>
    </row>
    <row r="19" spans="1:13" ht="13.5" thickTop="1">
      <c r="A19" s="60" t="s">
        <v>701</v>
      </c>
      <c r="B19" s="60">
        <v>63</v>
      </c>
      <c r="C19" s="60" t="s">
        <v>49</v>
      </c>
      <c r="D19" s="26" t="s">
        <v>50</v>
      </c>
      <c r="E19" s="222" t="s">
        <v>278</v>
      </c>
      <c r="F19" s="128">
        <v>620</v>
      </c>
      <c r="G19" s="223">
        <f>F19-E19+1</f>
        <v>620</v>
      </c>
      <c r="H19" s="126">
        <v>1912</v>
      </c>
      <c r="K19" s="26"/>
      <c r="L19" s="26"/>
      <c r="M19" s="31"/>
    </row>
    <row r="20" spans="1:13" ht="12.75">
      <c r="A20" s="60" t="s">
        <v>20</v>
      </c>
      <c r="B20" s="60">
        <v>64</v>
      </c>
      <c r="C20" s="60"/>
      <c r="D20" s="26"/>
      <c r="E20" s="90">
        <v>621</v>
      </c>
      <c r="F20" s="130">
        <v>1392</v>
      </c>
      <c r="G20" s="90">
        <f>F20-E20+1</f>
        <v>772</v>
      </c>
      <c r="H20" s="133"/>
      <c r="K20" s="39"/>
      <c r="L20" s="26"/>
      <c r="M20" s="19"/>
    </row>
    <row r="21" spans="1:13" ht="12.75">
      <c r="A21" s="60" t="s">
        <v>16</v>
      </c>
      <c r="B21" s="60">
        <v>65</v>
      </c>
      <c r="C21" s="60"/>
      <c r="D21" s="34"/>
      <c r="E21" s="90">
        <v>1393</v>
      </c>
      <c r="F21" s="130">
        <v>1912</v>
      </c>
      <c r="G21" s="90">
        <f>F21-E21+1+(F22-E22+1)+(F23-E23+1)+(F24-E24+1)+(F25-E25+1)+(F26-E26+1)</f>
        <v>771</v>
      </c>
      <c r="H21" s="133"/>
      <c r="K21" s="39"/>
      <c r="L21" s="26"/>
      <c r="M21" s="19"/>
    </row>
    <row r="22" spans="1:13" ht="12.75">
      <c r="A22" s="60" t="s">
        <v>702</v>
      </c>
      <c r="B22" s="188" t="s">
        <v>241</v>
      </c>
      <c r="C22" s="60" t="s">
        <v>19</v>
      </c>
      <c r="D22" s="31" t="s">
        <v>21</v>
      </c>
      <c r="E22" s="90">
        <v>1</v>
      </c>
      <c r="F22" s="130">
        <v>30</v>
      </c>
      <c r="G22" s="90"/>
      <c r="H22" s="126">
        <v>251</v>
      </c>
      <c r="K22" s="39"/>
      <c r="L22" s="26"/>
      <c r="M22" s="19"/>
    </row>
    <row r="23" spans="1:13" ht="12.75">
      <c r="A23" s="60"/>
      <c r="B23" s="188" t="s">
        <v>241</v>
      </c>
      <c r="C23" s="60"/>
      <c r="D23" s="19"/>
      <c r="E23" s="90">
        <v>293</v>
      </c>
      <c r="F23" s="130">
        <v>307</v>
      </c>
      <c r="G23" s="90"/>
      <c r="H23" s="138" t="s">
        <v>279</v>
      </c>
      <c r="K23" s="39"/>
      <c r="L23" s="26"/>
      <c r="M23" s="19"/>
    </row>
    <row r="24" spans="1:13" ht="12.75">
      <c r="A24" s="60"/>
      <c r="B24" s="188" t="s">
        <v>241</v>
      </c>
      <c r="C24" s="60"/>
      <c r="D24" s="19"/>
      <c r="E24" s="90">
        <v>348</v>
      </c>
      <c r="F24" s="130">
        <v>536</v>
      </c>
      <c r="G24" s="90"/>
      <c r="H24" s="133"/>
      <c r="K24" s="39"/>
      <c r="L24" s="26"/>
      <c r="M24" s="26"/>
    </row>
    <row r="25" spans="1:8" ht="12.75">
      <c r="A25" s="60"/>
      <c r="B25" s="188" t="s">
        <v>241</v>
      </c>
      <c r="C25" s="60"/>
      <c r="D25" s="19"/>
      <c r="E25" s="90">
        <v>1537</v>
      </c>
      <c r="F25" s="130">
        <v>1541</v>
      </c>
      <c r="G25" s="90"/>
      <c r="H25" s="133"/>
    </row>
    <row r="26" spans="1:8" ht="12.75">
      <c r="A26" s="60"/>
      <c r="B26" s="188" t="s">
        <v>241</v>
      </c>
      <c r="C26" s="60"/>
      <c r="D26" s="26"/>
      <c r="E26" s="90">
        <v>1709</v>
      </c>
      <c r="F26" s="130">
        <v>1720</v>
      </c>
      <c r="G26" s="90"/>
      <c r="H26" s="133"/>
    </row>
    <row r="27" spans="1:8" ht="12.75">
      <c r="A27" s="60"/>
      <c r="B27" s="60"/>
      <c r="C27" s="60"/>
      <c r="D27" s="26"/>
      <c r="E27" s="90"/>
      <c r="F27" s="130"/>
      <c r="G27" s="214"/>
      <c r="H27" s="133"/>
    </row>
    <row r="28" spans="1:8" ht="13.5" thickBot="1">
      <c r="A28" s="245"/>
      <c r="B28" s="61"/>
      <c r="C28" s="265"/>
      <c r="D28" s="21"/>
      <c r="E28" s="61"/>
      <c r="F28" s="35"/>
      <c r="G28" s="135"/>
      <c r="H28" s="135"/>
    </row>
    <row r="29" spans="1:8" ht="13.5" thickTop="1">
      <c r="A29" s="152" t="s">
        <v>746</v>
      </c>
      <c r="B29" s="152">
        <v>66</v>
      </c>
      <c r="C29" s="30" t="s">
        <v>19</v>
      </c>
      <c r="D29" s="152" t="s">
        <v>21</v>
      </c>
      <c r="E29" s="90">
        <v>31</v>
      </c>
      <c r="F29" s="90">
        <v>292</v>
      </c>
      <c r="G29" s="90">
        <f>(F29-E29+1)+(F30-E30+1)+(F31-E31+1)</f>
        <v>651</v>
      </c>
      <c r="H29" s="133"/>
    </row>
    <row r="30" spans="1:8" ht="12.75">
      <c r="A30" s="60" t="s">
        <v>22</v>
      </c>
      <c r="B30" s="188" t="s">
        <v>241</v>
      </c>
      <c r="C30" s="31"/>
      <c r="D30" s="60"/>
      <c r="E30" s="90">
        <v>308</v>
      </c>
      <c r="F30" s="90">
        <v>347</v>
      </c>
      <c r="G30" s="90"/>
      <c r="H30" s="133"/>
    </row>
    <row r="31" spans="1:8" ht="12.75">
      <c r="A31" s="60" t="s">
        <v>23</v>
      </c>
      <c r="B31" s="188" t="s">
        <v>241</v>
      </c>
      <c r="C31" s="31"/>
      <c r="D31" s="60"/>
      <c r="E31" s="90">
        <v>537</v>
      </c>
      <c r="F31" s="90">
        <v>885</v>
      </c>
      <c r="G31" s="90"/>
      <c r="H31" s="133"/>
    </row>
    <row r="32" spans="1:8" ht="12.75">
      <c r="A32" s="60" t="s">
        <v>700</v>
      </c>
      <c r="B32" s="60">
        <v>67</v>
      </c>
      <c r="C32" s="26" t="s">
        <v>19</v>
      </c>
      <c r="D32" s="60" t="s">
        <v>21</v>
      </c>
      <c r="E32" s="90">
        <v>886</v>
      </c>
      <c r="F32" s="90">
        <v>1536</v>
      </c>
      <c r="G32" s="90">
        <f>F32-E32+1</f>
        <v>651</v>
      </c>
      <c r="H32" s="126">
        <v>1837</v>
      </c>
    </row>
    <row r="33" spans="1:8" ht="12.75">
      <c r="A33" s="60"/>
      <c r="B33" s="60"/>
      <c r="C33" s="26"/>
      <c r="D33" s="60"/>
      <c r="E33" s="90"/>
      <c r="F33" s="90"/>
      <c r="G33" s="90"/>
      <c r="H33" s="138" t="s">
        <v>279</v>
      </c>
    </row>
    <row r="34" spans="1:8" ht="12.75">
      <c r="A34" s="60"/>
      <c r="B34" s="60">
        <v>68</v>
      </c>
      <c r="C34" s="26" t="s">
        <v>19</v>
      </c>
      <c r="D34" s="60" t="s">
        <v>21</v>
      </c>
      <c r="E34" s="90">
        <v>1542</v>
      </c>
      <c r="F34" s="90">
        <v>1708</v>
      </c>
      <c r="G34" s="90">
        <f>F34-E34+1+(F35-E35+1)</f>
        <v>535</v>
      </c>
      <c r="H34" s="133"/>
    </row>
    <row r="35" spans="1:8" ht="12.75">
      <c r="A35" s="60"/>
      <c r="B35" s="188" t="s">
        <v>241</v>
      </c>
      <c r="C35" s="31"/>
      <c r="D35" s="60"/>
      <c r="E35" s="90">
        <v>1721</v>
      </c>
      <c r="F35" s="90">
        <v>2088</v>
      </c>
      <c r="G35" s="90"/>
      <c r="H35" s="133"/>
    </row>
    <row r="36" spans="1:8" ht="12.75">
      <c r="A36" s="60"/>
      <c r="B36" s="188"/>
      <c r="C36" s="31"/>
      <c r="D36" s="60"/>
      <c r="E36" s="90"/>
      <c r="F36" s="90"/>
      <c r="G36" s="221"/>
      <c r="H36" s="133"/>
    </row>
    <row r="37" spans="1:8" ht="13.5" thickBot="1">
      <c r="A37" s="62"/>
      <c r="B37" s="62"/>
      <c r="C37" s="25"/>
      <c r="D37" s="62"/>
      <c r="E37" s="94"/>
      <c r="F37" s="220"/>
      <c r="G37" s="221"/>
      <c r="H37" s="135"/>
    </row>
    <row r="38" spans="1:8" ht="13.5" thickTop="1">
      <c r="A38" s="60" t="s">
        <v>24</v>
      </c>
      <c r="B38" s="59">
        <v>69</v>
      </c>
      <c r="C38" s="28" t="s">
        <v>25</v>
      </c>
      <c r="D38" s="59" t="s">
        <v>26</v>
      </c>
      <c r="E38" s="90">
        <v>1</v>
      </c>
      <c r="F38" s="90">
        <v>622</v>
      </c>
      <c r="G38" s="89">
        <f>F38-E38+1</f>
        <v>622</v>
      </c>
      <c r="H38" s="126">
        <v>2718</v>
      </c>
    </row>
    <row r="39" spans="1:8" ht="12.75">
      <c r="A39" s="60" t="s">
        <v>27</v>
      </c>
      <c r="B39" s="59">
        <v>70</v>
      </c>
      <c r="C39" s="28"/>
      <c r="D39" s="59"/>
      <c r="E39" s="90">
        <v>623</v>
      </c>
      <c r="F39" s="90">
        <v>1338</v>
      </c>
      <c r="G39" s="90">
        <f>F39-E39+1</f>
        <v>716</v>
      </c>
      <c r="H39" s="133"/>
    </row>
    <row r="40" spans="1:8" ht="12.75">
      <c r="A40" s="60" t="s">
        <v>261</v>
      </c>
      <c r="B40" s="59">
        <v>71</v>
      </c>
      <c r="C40" s="28"/>
      <c r="D40" s="59"/>
      <c r="E40" s="90">
        <v>1339</v>
      </c>
      <c r="F40" s="90">
        <v>2010</v>
      </c>
      <c r="G40" s="90">
        <f>F40-E40+1</f>
        <v>672</v>
      </c>
      <c r="H40" s="133"/>
    </row>
    <row r="41" spans="1:8" ht="12.75">
      <c r="A41" s="60" t="s">
        <v>28</v>
      </c>
      <c r="B41" s="59">
        <v>72</v>
      </c>
      <c r="C41" s="28"/>
      <c r="D41" s="59"/>
      <c r="E41" s="90">
        <v>2011</v>
      </c>
      <c r="F41" s="90">
        <v>2718</v>
      </c>
      <c r="G41" s="90">
        <f>F41-E41+1</f>
        <v>708</v>
      </c>
      <c r="H41" s="133"/>
    </row>
    <row r="42" spans="1:8" ht="12.75">
      <c r="A42" s="60" t="s">
        <v>699</v>
      </c>
      <c r="B42" s="59"/>
      <c r="C42" s="28"/>
      <c r="D42" s="59"/>
      <c r="E42" s="90"/>
      <c r="F42" s="90"/>
      <c r="G42" s="90"/>
      <c r="H42" s="133"/>
    </row>
    <row r="43" spans="1:8" ht="13.5" thickBot="1">
      <c r="A43" s="62"/>
      <c r="B43" s="245"/>
      <c r="C43" s="21"/>
      <c r="D43" s="61"/>
      <c r="E43" s="94"/>
      <c r="F43" s="220"/>
      <c r="G43" s="221"/>
      <c r="H43" s="135"/>
    </row>
    <row r="44" spans="1:8" ht="13.5" thickTop="1">
      <c r="A44" s="60" t="s">
        <v>655</v>
      </c>
      <c r="B44" s="59">
        <v>73</v>
      </c>
      <c r="C44" s="28" t="s">
        <v>33</v>
      </c>
      <c r="D44" s="59" t="s">
        <v>34</v>
      </c>
      <c r="E44" s="90">
        <v>1</v>
      </c>
      <c r="F44" s="90">
        <v>608</v>
      </c>
      <c r="G44" s="89">
        <f>F44-E44+1</f>
        <v>608</v>
      </c>
      <c r="H44" s="126">
        <v>1982</v>
      </c>
    </row>
    <row r="45" spans="1:8" ht="12.75">
      <c r="A45" s="59" t="s">
        <v>35</v>
      </c>
      <c r="B45" s="59">
        <v>74</v>
      </c>
      <c r="C45" s="33"/>
      <c r="D45" s="59"/>
      <c r="E45" s="90">
        <v>609</v>
      </c>
      <c r="F45" s="90">
        <v>1316</v>
      </c>
      <c r="G45" s="90">
        <f>F45-E45+1</f>
        <v>708</v>
      </c>
      <c r="H45" s="133"/>
    </row>
    <row r="46" spans="1:8" ht="12.75">
      <c r="A46" s="60" t="s">
        <v>261</v>
      </c>
      <c r="B46" s="59">
        <v>75</v>
      </c>
      <c r="C46" s="33"/>
      <c r="D46" s="59"/>
      <c r="E46" s="90">
        <v>1317</v>
      </c>
      <c r="F46" s="90">
        <v>1982</v>
      </c>
      <c r="G46" s="90">
        <f>F46-E46+1</f>
        <v>666</v>
      </c>
      <c r="H46" s="133"/>
    </row>
    <row r="47" spans="1:8" ht="12.75">
      <c r="A47" s="60" t="s">
        <v>28</v>
      </c>
      <c r="B47" s="59"/>
      <c r="C47" s="33"/>
      <c r="D47" s="59"/>
      <c r="E47" s="90"/>
      <c r="F47" s="130"/>
      <c r="G47" s="221"/>
      <c r="H47" s="133"/>
    </row>
    <row r="48" spans="1:8" ht="12.75">
      <c r="A48" s="60" t="s">
        <v>698</v>
      </c>
      <c r="B48" s="59"/>
      <c r="C48" s="33"/>
      <c r="D48" s="59"/>
      <c r="E48" s="90"/>
      <c r="F48" s="130"/>
      <c r="G48" s="214"/>
      <c r="H48" s="133"/>
    </row>
    <row r="49" spans="1:8" ht="13.5" thickBot="1">
      <c r="A49" s="62"/>
      <c r="B49" s="61"/>
      <c r="C49" s="33"/>
      <c r="D49" s="61"/>
      <c r="E49" s="61"/>
      <c r="F49" s="34"/>
      <c r="G49" s="135"/>
      <c r="H49" s="133"/>
    </row>
    <row r="50" spans="1:8" ht="24.75" thickBot="1" thickTop="1">
      <c r="A50" s="289" t="s">
        <v>736</v>
      </c>
      <c r="B50" s="290"/>
      <c r="C50" s="290"/>
      <c r="D50" s="290"/>
      <c r="E50" s="290"/>
      <c r="F50" s="290"/>
      <c r="G50" s="79"/>
      <c r="H50" s="63"/>
    </row>
    <row r="51" spans="1:8" ht="48.75" thickBot="1" thickTop="1">
      <c r="A51" s="4" t="s">
        <v>0</v>
      </c>
      <c r="B51" s="58" t="s">
        <v>1</v>
      </c>
      <c r="C51" s="4" t="s">
        <v>2</v>
      </c>
      <c r="D51" s="45" t="s">
        <v>3</v>
      </c>
      <c r="E51" s="4" t="s">
        <v>243</v>
      </c>
      <c r="F51" s="58" t="s">
        <v>242</v>
      </c>
      <c r="G51" s="40" t="s">
        <v>244</v>
      </c>
      <c r="H51" s="51" t="s">
        <v>245</v>
      </c>
    </row>
    <row r="52" spans="1:8" ht="13.5" thickTop="1">
      <c r="A52" s="126" t="s">
        <v>870</v>
      </c>
      <c r="B52" s="152">
        <v>76</v>
      </c>
      <c r="C52" s="34" t="s">
        <v>36</v>
      </c>
      <c r="D52" s="26" t="s">
        <v>37</v>
      </c>
      <c r="E52" s="90">
        <v>1</v>
      </c>
      <c r="F52" s="90">
        <v>620</v>
      </c>
      <c r="G52" s="90">
        <f>F52-E52+1</f>
        <v>620</v>
      </c>
      <c r="H52" s="126">
        <v>2108</v>
      </c>
    </row>
    <row r="53" spans="1:8" ht="12.75">
      <c r="A53" s="126" t="s">
        <v>869</v>
      </c>
      <c r="B53" s="60">
        <v>77</v>
      </c>
      <c r="C53" s="34"/>
      <c r="D53" s="31"/>
      <c r="E53" s="90">
        <v>621</v>
      </c>
      <c r="F53" s="90">
        <v>1340</v>
      </c>
      <c r="G53" s="90">
        <f aca="true" t="shared" si="1" ref="G53:G65">F53-E53+1</f>
        <v>720</v>
      </c>
      <c r="H53" s="133"/>
    </row>
    <row r="54" spans="1:8" ht="12.75">
      <c r="A54" s="126" t="s">
        <v>696</v>
      </c>
      <c r="B54" s="60">
        <v>78</v>
      </c>
      <c r="C54" s="34"/>
      <c r="D54" s="31"/>
      <c r="E54" s="90">
        <v>1341</v>
      </c>
      <c r="F54" s="90">
        <v>2010</v>
      </c>
      <c r="G54" s="90">
        <f t="shared" si="1"/>
        <v>670</v>
      </c>
      <c r="H54" s="133"/>
    </row>
    <row r="55" spans="1:8" ht="12.75">
      <c r="A55" s="126" t="s">
        <v>20</v>
      </c>
      <c r="B55" s="60">
        <v>79</v>
      </c>
      <c r="C55" s="34"/>
      <c r="D55" s="31"/>
      <c r="E55" s="90">
        <v>2011</v>
      </c>
      <c r="F55" s="90">
        <v>2108</v>
      </c>
      <c r="G55" s="90">
        <f>F55-E55+1+F56</f>
        <v>657</v>
      </c>
      <c r="H55" s="133"/>
    </row>
    <row r="56" spans="1:8" ht="12.75">
      <c r="A56" s="126" t="s">
        <v>16</v>
      </c>
      <c r="B56" s="188" t="s">
        <v>241</v>
      </c>
      <c r="C56" s="34" t="s">
        <v>47</v>
      </c>
      <c r="D56" s="31" t="s">
        <v>48</v>
      </c>
      <c r="E56" s="90">
        <v>1</v>
      </c>
      <c r="F56" s="90">
        <v>559</v>
      </c>
      <c r="G56" s="90"/>
      <c r="H56" s="126">
        <v>1856</v>
      </c>
    </row>
    <row r="57" spans="1:8" ht="12.75">
      <c r="A57" s="126" t="s">
        <v>697</v>
      </c>
      <c r="B57" s="60">
        <v>80</v>
      </c>
      <c r="C57" s="34"/>
      <c r="D57" s="31"/>
      <c r="E57" s="90">
        <v>560</v>
      </c>
      <c r="F57" s="90">
        <v>1227</v>
      </c>
      <c r="G57" s="90">
        <f t="shared" si="1"/>
        <v>668</v>
      </c>
      <c r="H57" s="133"/>
    </row>
    <row r="58" spans="1:8" ht="13.5" thickBot="1">
      <c r="A58" s="126"/>
      <c r="B58" s="60">
        <v>81</v>
      </c>
      <c r="C58" s="34"/>
      <c r="D58" s="31"/>
      <c r="E58" s="90">
        <v>1228</v>
      </c>
      <c r="F58" s="90">
        <v>1856</v>
      </c>
      <c r="G58" s="90">
        <f t="shared" si="1"/>
        <v>629</v>
      </c>
      <c r="H58" s="133"/>
    </row>
    <row r="59" spans="1:12" ht="13.5" thickTop="1">
      <c r="A59" s="152" t="s">
        <v>38</v>
      </c>
      <c r="B59" s="152">
        <v>82</v>
      </c>
      <c r="C59" s="38" t="s">
        <v>39</v>
      </c>
      <c r="D59" s="30" t="s">
        <v>40</v>
      </c>
      <c r="E59" s="89">
        <v>1</v>
      </c>
      <c r="F59" s="89">
        <v>756</v>
      </c>
      <c r="G59" s="89">
        <f t="shared" si="1"/>
        <v>756</v>
      </c>
      <c r="H59" s="132">
        <v>1640</v>
      </c>
      <c r="J59" s="67"/>
      <c r="K59" s="67"/>
      <c r="L59" s="67"/>
    </row>
    <row r="60" spans="1:8" ht="12.75">
      <c r="A60" s="60" t="s">
        <v>41</v>
      </c>
      <c r="B60" s="60">
        <v>83</v>
      </c>
      <c r="C60" s="34"/>
      <c r="D60" s="26"/>
      <c r="E60" s="90">
        <v>757</v>
      </c>
      <c r="F60" s="90">
        <v>1640</v>
      </c>
      <c r="G60" s="90">
        <f t="shared" si="1"/>
        <v>884</v>
      </c>
      <c r="H60" s="133"/>
    </row>
    <row r="61" spans="1:8" ht="12.75">
      <c r="A61" s="60" t="s">
        <v>140</v>
      </c>
      <c r="B61" s="60"/>
      <c r="C61" s="34"/>
      <c r="D61" s="26"/>
      <c r="E61" s="90"/>
      <c r="F61" s="130"/>
      <c r="G61" s="221"/>
      <c r="H61" s="133"/>
    </row>
    <row r="62" spans="1:8" ht="12.75">
      <c r="A62" s="60" t="s">
        <v>42</v>
      </c>
      <c r="B62" s="60"/>
      <c r="C62" s="34"/>
      <c r="D62" s="26"/>
      <c r="E62" s="90"/>
      <c r="F62" s="130"/>
      <c r="G62" s="221"/>
      <c r="H62" s="133"/>
    </row>
    <row r="63" spans="1:8" ht="13.5" thickBot="1">
      <c r="A63" s="62" t="s">
        <v>695</v>
      </c>
      <c r="B63" s="61"/>
      <c r="C63" s="265"/>
      <c r="D63" s="21"/>
      <c r="E63" s="94"/>
      <c r="F63" s="220"/>
      <c r="G63" s="221"/>
      <c r="H63" s="135"/>
    </row>
    <row r="64" spans="1:8" ht="13.5" thickTop="1">
      <c r="A64" s="60" t="s">
        <v>43</v>
      </c>
      <c r="B64" s="60">
        <v>84</v>
      </c>
      <c r="C64" s="34" t="s">
        <v>44</v>
      </c>
      <c r="D64" s="26" t="s">
        <v>45</v>
      </c>
      <c r="E64" s="90">
        <v>1</v>
      </c>
      <c r="F64" s="90">
        <v>599</v>
      </c>
      <c r="G64" s="89">
        <f t="shared" si="1"/>
        <v>599</v>
      </c>
      <c r="H64" s="132">
        <v>1312</v>
      </c>
    </row>
    <row r="65" spans="1:8" ht="12.75">
      <c r="A65" s="60" t="s">
        <v>46</v>
      </c>
      <c r="B65" s="60">
        <v>85</v>
      </c>
      <c r="C65" s="34"/>
      <c r="D65" s="26"/>
      <c r="E65" s="90">
        <v>600</v>
      </c>
      <c r="F65" s="90">
        <v>1312</v>
      </c>
      <c r="G65" s="90">
        <f t="shared" si="1"/>
        <v>713</v>
      </c>
      <c r="H65" s="133"/>
    </row>
    <row r="66" spans="1:8" ht="12.75">
      <c r="A66" s="60" t="s">
        <v>28</v>
      </c>
      <c r="B66" s="60"/>
      <c r="C66" s="64"/>
      <c r="D66" s="19"/>
      <c r="E66" s="90"/>
      <c r="F66" s="130"/>
      <c r="G66" s="221"/>
      <c r="H66" s="133"/>
    </row>
    <row r="67" spans="1:8" ht="12.75">
      <c r="A67" s="41" t="s">
        <v>694</v>
      </c>
      <c r="B67" s="60"/>
      <c r="C67" s="64"/>
      <c r="D67" s="19"/>
      <c r="E67" s="90"/>
      <c r="F67" s="130"/>
      <c r="G67" s="221"/>
      <c r="H67" s="133"/>
    </row>
    <row r="68" spans="1:8" ht="12.75">
      <c r="A68" s="126"/>
      <c r="B68" s="60"/>
      <c r="C68" s="125"/>
      <c r="D68" s="68"/>
      <c r="E68" s="90"/>
      <c r="F68" s="130"/>
      <c r="G68" s="221"/>
      <c r="H68" s="133"/>
    </row>
    <row r="69" spans="1:8" ht="12.75">
      <c r="A69" s="126"/>
      <c r="B69" s="60"/>
      <c r="C69" s="125"/>
      <c r="D69" s="68"/>
      <c r="E69" s="90"/>
      <c r="F69" s="130"/>
      <c r="G69" s="221"/>
      <c r="H69" s="133"/>
    </row>
    <row r="70" spans="1:8" ht="13.5" thickBot="1">
      <c r="A70" s="60"/>
      <c r="B70" s="60"/>
      <c r="C70" s="64"/>
      <c r="D70" s="19"/>
      <c r="E70" s="90"/>
      <c r="F70" s="130"/>
      <c r="G70" s="221"/>
      <c r="H70" s="133"/>
    </row>
    <row r="71" spans="1:8" ht="13.5" thickTop="1">
      <c r="A71" s="243" t="s">
        <v>88</v>
      </c>
      <c r="B71" s="243">
        <v>86</v>
      </c>
      <c r="C71" s="266" t="s">
        <v>89</v>
      </c>
      <c r="D71" s="18" t="s">
        <v>90</v>
      </c>
      <c r="E71" s="89">
        <v>1</v>
      </c>
      <c r="F71" s="89">
        <v>501</v>
      </c>
      <c r="G71" s="89">
        <f aca="true" t="shared" si="2" ref="G71:G85">F71-E71+1</f>
        <v>501</v>
      </c>
      <c r="H71" s="132">
        <v>1657</v>
      </c>
    </row>
    <row r="72" spans="1:8" ht="12.75">
      <c r="A72" s="59" t="s">
        <v>91</v>
      </c>
      <c r="B72" s="59">
        <v>87</v>
      </c>
      <c r="C72" s="267"/>
      <c r="D72" s="19"/>
      <c r="E72" s="90">
        <v>502</v>
      </c>
      <c r="F72" s="90">
        <v>1067</v>
      </c>
      <c r="G72" s="90">
        <f t="shared" si="2"/>
        <v>566</v>
      </c>
      <c r="H72" s="136"/>
    </row>
    <row r="73" spans="1:8" ht="12.75">
      <c r="A73" s="60" t="s">
        <v>28</v>
      </c>
      <c r="B73" s="59">
        <v>88</v>
      </c>
      <c r="C73" s="64"/>
      <c r="D73" s="19"/>
      <c r="E73" s="90">
        <v>1068</v>
      </c>
      <c r="F73" s="90">
        <v>1657</v>
      </c>
      <c r="G73" s="90">
        <f t="shared" si="2"/>
        <v>590</v>
      </c>
      <c r="H73" s="136"/>
    </row>
    <row r="74" spans="1:8" ht="12.75">
      <c r="A74" s="60" t="s">
        <v>693</v>
      </c>
      <c r="B74" s="59"/>
      <c r="C74" s="64"/>
      <c r="D74" s="19"/>
      <c r="E74" s="90"/>
      <c r="F74" s="90"/>
      <c r="G74" s="90"/>
      <c r="H74" s="136"/>
    </row>
    <row r="75" spans="1:8" ht="12.75">
      <c r="A75" s="126"/>
      <c r="B75" s="59"/>
      <c r="C75" s="125"/>
      <c r="D75" s="68"/>
      <c r="E75" s="90"/>
      <c r="F75" s="91"/>
      <c r="G75" s="214"/>
      <c r="H75" s="136"/>
    </row>
    <row r="76" spans="1:8" ht="12.75">
      <c r="A76" s="126"/>
      <c r="B76" s="59"/>
      <c r="C76" s="64"/>
      <c r="D76" s="19"/>
      <c r="E76" s="60"/>
      <c r="F76" s="31"/>
      <c r="G76" s="133"/>
      <c r="H76" s="136"/>
    </row>
    <row r="77" spans="1:8" ht="13.5" thickBot="1">
      <c r="A77" s="141"/>
      <c r="B77" s="141"/>
      <c r="C77" s="265"/>
      <c r="D77" s="21"/>
      <c r="E77" s="62"/>
      <c r="F77" s="25"/>
      <c r="G77" s="133"/>
      <c r="H77" s="137"/>
    </row>
    <row r="78" spans="1:8" ht="13.5" thickTop="1">
      <c r="A78" s="243" t="s">
        <v>92</v>
      </c>
      <c r="B78" s="243">
        <v>89</v>
      </c>
      <c r="C78" s="64" t="s">
        <v>71</v>
      </c>
      <c r="D78" s="19" t="s">
        <v>72</v>
      </c>
      <c r="E78" s="89">
        <v>1</v>
      </c>
      <c r="F78" s="89">
        <v>622</v>
      </c>
      <c r="G78" s="89">
        <f t="shared" si="2"/>
        <v>622</v>
      </c>
      <c r="H78" s="132">
        <v>2026</v>
      </c>
    </row>
    <row r="79" spans="1:8" ht="12.75">
      <c r="A79" s="59" t="s">
        <v>95</v>
      </c>
      <c r="B79" s="59">
        <v>90</v>
      </c>
      <c r="C79" s="139"/>
      <c r="D79" s="22"/>
      <c r="E79" s="90">
        <v>623</v>
      </c>
      <c r="F79" s="90">
        <v>1339</v>
      </c>
      <c r="G79" s="90">
        <f t="shared" si="2"/>
        <v>717</v>
      </c>
      <c r="H79" s="136"/>
    </row>
    <row r="80" spans="1:8" ht="12.75">
      <c r="A80" s="60" t="s">
        <v>28</v>
      </c>
      <c r="B80" s="59">
        <v>91</v>
      </c>
      <c r="C80" s="139"/>
      <c r="D80" s="22"/>
      <c r="E80" s="90">
        <v>1340</v>
      </c>
      <c r="F80" s="90">
        <v>2026</v>
      </c>
      <c r="G80" s="90">
        <f t="shared" si="2"/>
        <v>687</v>
      </c>
      <c r="H80" s="136"/>
    </row>
    <row r="81" spans="1:8" ht="12.75">
      <c r="A81" s="60" t="s">
        <v>692</v>
      </c>
      <c r="B81" s="59">
        <v>92</v>
      </c>
      <c r="C81" s="64" t="s">
        <v>93</v>
      </c>
      <c r="D81" s="19" t="s">
        <v>94</v>
      </c>
      <c r="E81" s="90">
        <v>1</v>
      </c>
      <c r="F81" s="90">
        <v>704</v>
      </c>
      <c r="G81" s="90">
        <f t="shared" si="2"/>
        <v>704</v>
      </c>
      <c r="H81" s="126">
        <v>1371</v>
      </c>
    </row>
    <row r="82" spans="1:8" ht="12.75">
      <c r="A82" s="60"/>
      <c r="B82" s="59">
        <v>93</v>
      </c>
      <c r="C82" s="267"/>
      <c r="D82" s="19"/>
      <c r="E82" s="90">
        <v>705</v>
      </c>
      <c r="F82" s="90">
        <v>1371</v>
      </c>
      <c r="G82" s="90">
        <f t="shared" si="2"/>
        <v>667</v>
      </c>
      <c r="H82" s="136"/>
    </row>
    <row r="83" spans="1:8" ht="13.5" thickBot="1">
      <c r="A83" s="141"/>
      <c r="B83" s="141"/>
      <c r="C83" s="140"/>
      <c r="D83" s="24"/>
      <c r="E83" s="94"/>
      <c r="F83" s="224"/>
      <c r="G83" s="225"/>
      <c r="H83" s="137"/>
    </row>
    <row r="84" spans="1:12" ht="13.5" thickTop="1">
      <c r="A84" s="132" t="s">
        <v>688</v>
      </c>
      <c r="B84" s="152">
        <v>94</v>
      </c>
      <c r="C84" s="38" t="s">
        <v>96</v>
      </c>
      <c r="D84" s="30" t="s">
        <v>97</v>
      </c>
      <c r="E84" s="90">
        <v>1</v>
      </c>
      <c r="F84" s="90">
        <v>767</v>
      </c>
      <c r="G84" s="90">
        <f t="shared" si="2"/>
        <v>767</v>
      </c>
      <c r="H84" s="126">
        <v>1622</v>
      </c>
      <c r="J84" s="67"/>
      <c r="K84" s="67"/>
      <c r="L84" s="67"/>
    </row>
    <row r="85" spans="1:8" ht="12.75">
      <c r="A85" s="126" t="s">
        <v>689</v>
      </c>
      <c r="B85" s="60">
        <v>95</v>
      </c>
      <c r="C85" s="242"/>
      <c r="D85" s="217"/>
      <c r="E85" s="90">
        <v>768</v>
      </c>
      <c r="F85" s="90">
        <v>1622</v>
      </c>
      <c r="G85" s="90">
        <f t="shared" si="2"/>
        <v>855</v>
      </c>
      <c r="H85" s="136"/>
    </row>
    <row r="86" spans="1:8" ht="12.75">
      <c r="A86" s="126" t="s">
        <v>690</v>
      </c>
      <c r="B86" s="60"/>
      <c r="C86" s="242"/>
      <c r="D86" s="217"/>
      <c r="E86" s="153"/>
      <c r="F86" s="216"/>
      <c r="G86" s="218"/>
      <c r="H86" s="136"/>
    </row>
    <row r="87" spans="1:8" ht="13.5" thickBot="1">
      <c r="A87" s="127" t="s">
        <v>691</v>
      </c>
      <c r="B87" s="127"/>
      <c r="C87" s="268"/>
      <c r="D87" s="211"/>
      <c r="E87" s="127"/>
      <c r="F87" s="116"/>
      <c r="G87" s="212"/>
      <c r="H87" s="137"/>
    </row>
    <row r="88" ht="13.5" thickTop="1"/>
    <row r="89" spans="1:8" ht="12.75">
      <c r="A89" s="3" t="s">
        <v>671</v>
      </c>
      <c r="B89" s="3" t="s">
        <v>649</v>
      </c>
      <c r="C89" s="3" t="s">
        <v>269</v>
      </c>
      <c r="G89" s="3">
        <f>SUM(G3:G88)</f>
        <v>30832</v>
      </c>
      <c r="H89" s="3">
        <f>SUM(H3:H88)</f>
        <v>30832</v>
      </c>
    </row>
    <row r="90" spans="1:3" ht="12.75">
      <c r="A90" s="3">
        <v>12</v>
      </c>
      <c r="B90" s="2">
        <v>45</v>
      </c>
      <c r="C90" s="3">
        <v>16</v>
      </c>
    </row>
    <row r="99" spans="1:6" ht="12.75">
      <c r="A99" s="31"/>
      <c r="B99" s="2"/>
      <c r="F99" s="2"/>
    </row>
    <row r="100" spans="2:6" ht="409.5">
      <c r="B100" s="2"/>
      <c r="F100" s="2"/>
    </row>
    <row r="101" spans="2:6" ht="409.5">
      <c r="B101" s="2"/>
      <c r="F101" s="2"/>
    </row>
  </sheetData>
  <sheetProtection/>
  <mergeCells count="2">
    <mergeCell ref="A1:F1"/>
    <mergeCell ref="A50:F50"/>
  </mergeCells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3" r:id="rId1"/>
  <headerFooter alignWithMargins="0">
    <oddHeader>&amp;C&amp;A</oddHeader>
    <oddFooter>&amp;C&amp;F</oddFooter>
  </headerFooter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A64">
      <selection activeCell="B87" sqref="B87"/>
    </sheetView>
  </sheetViews>
  <sheetFormatPr defaultColWidth="9.140625" defaultRowHeight="12.75"/>
  <cols>
    <col min="1" max="1" width="26.57421875" style="2" bestFit="1" customWidth="1"/>
    <col min="2" max="2" width="9.00390625" style="0" bestFit="1" customWidth="1"/>
    <col min="3" max="3" width="25.7109375" style="3" customWidth="1"/>
    <col min="4" max="4" width="11.00390625" style="3" bestFit="1" customWidth="1"/>
    <col min="5" max="5" width="11.7109375" style="3" customWidth="1"/>
    <col min="6" max="6" width="9.7109375" style="3" customWidth="1"/>
    <col min="7" max="7" width="9.140625" style="3" customWidth="1"/>
    <col min="9" max="9" width="28.8515625" style="0" customWidth="1"/>
  </cols>
  <sheetData>
    <row r="1" spans="1:8" ht="24.75" thickBot="1" thickTop="1">
      <c r="A1" s="289" t="s">
        <v>733</v>
      </c>
      <c r="B1" s="290"/>
      <c r="C1" s="290"/>
      <c r="D1" s="290"/>
      <c r="E1" s="290"/>
      <c r="F1" s="290"/>
      <c r="G1" s="63"/>
      <c r="H1" s="71"/>
    </row>
    <row r="2" spans="1:8" ht="48.75" thickBot="1" thickTop="1">
      <c r="A2" s="4" t="s">
        <v>0</v>
      </c>
      <c r="B2" s="4" t="s">
        <v>1</v>
      </c>
      <c r="C2" s="4" t="s">
        <v>2</v>
      </c>
      <c r="D2" s="4" t="s">
        <v>3</v>
      </c>
      <c r="E2" s="4" t="s">
        <v>243</v>
      </c>
      <c r="F2" s="4" t="s">
        <v>242</v>
      </c>
      <c r="G2" s="4" t="s">
        <v>244</v>
      </c>
      <c r="H2" s="53" t="s">
        <v>245</v>
      </c>
    </row>
    <row r="3" spans="1:8" ht="13.5" thickTop="1">
      <c r="A3" s="5" t="s">
        <v>357</v>
      </c>
      <c r="B3" s="243">
        <v>96</v>
      </c>
      <c r="C3" s="243" t="s">
        <v>358</v>
      </c>
      <c r="D3" s="18" t="s">
        <v>359</v>
      </c>
      <c r="E3" s="90">
        <v>1</v>
      </c>
      <c r="F3" s="90">
        <v>668</v>
      </c>
      <c r="G3" s="90">
        <f>F3-E3+1</f>
        <v>668</v>
      </c>
      <c r="H3" s="125">
        <v>2318</v>
      </c>
    </row>
    <row r="4" spans="1:8" ht="12.75">
      <c r="A4" s="6" t="s">
        <v>360</v>
      </c>
      <c r="B4" s="59">
        <v>97</v>
      </c>
      <c r="C4" s="59"/>
      <c r="D4" s="19"/>
      <c r="E4" s="90">
        <v>669</v>
      </c>
      <c r="F4" s="90">
        <v>1434</v>
      </c>
      <c r="G4" s="90">
        <f aca="true" t="shared" si="0" ref="G4:G56">F4-E4+1</f>
        <v>766</v>
      </c>
      <c r="H4" s="34"/>
    </row>
    <row r="5" spans="1:8" ht="12.75">
      <c r="A5" s="6" t="s">
        <v>361</v>
      </c>
      <c r="B5" s="59">
        <v>98</v>
      </c>
      <c r="C5" s="59"/>
      <c r="D5" s="19"/>
      <c r="E5" s="90">
        <v>1435</v>
      </c>
      <c r="F5" s="90">
        <v>2144</v>
      </c>
      <c r="G5" s="90">
        <f t="shared" si="0"/>
        <v>710</v>
      </c>
      <c r="H5" s="34"/>
    </row>
    <row r="6" spans="1:8" ht="12.75">
      <c r="A6" s="6" t="s">
        <v>362</v>
      </c>
      <c r="B6" s="59">
        <v>99</v>
      </c>
      <c r="C6" s="59"/>
      <c r="D6" s="19"/>
      <c r="E6" s="90">
        <v>2145</v>
      </c>
      <c r="F6" s="90">
        <v>2318</v>
      </c>
      <c r="G6" s="90">
        <f>F6-E6+1+(F7-E7+1)</f>
        <v>729</v>
      </c>
      <c r="H6" s="126">
        <v>1271</v>
      </c>
    </row>
    <row r="7" spans="1:8" ht="12.75">
      <c r="A7" s="6" t="s">
        <v>703</v>
      </c>
      <c r="B7" s="188" t="s">
        <v>241</v>
      </c>
      <c r="C7" s="60" t="s">
        <v>363</v>
      </c>
      <c r="D7" s="19" t="s">
        <v>364</v>
      </c>
      <c r="E7" s="90">
        <v>45</v>
      </c>
      <c r="F7" s="90">
        <v>599</v>
      </c>
      <c r="G7" s="90"/>
      <c r="H7" s="138" t="s">
        <v>279</v>
      </c>
    </row>
    <row r="8" spans="1:8" ht="12.75">
      <c r="A8" s="6"/>
      <c r="B8" s="188"/>
      <c r="C8" s="60"/>
      <c r="D8" s="19"/>
      <c r="E8" s="90"/>
      <c r="F8" s="90"/>
      <c r="G8" s="90"/>
      <c r="H8" s="60"/>
    </row>
    <row r="9" spans="1:9" ht="12.75">
      <c r="A9" s="6"/>
      <c r="B9" s="59">
        <v>100</v>
      </c>
      <c r="C9" s="60" t="s">
        <v>363</v>
      </c>
      <c r="D9" s="19" t="s">
        <v>364</v>
      </c>
      <c r="E9" s="90">
        <v>600</v>
      </c>
      <c r="F9" s="90">
        <v>1315</v>
      </c>
      <c r="G9" s="90">
        <f>F9-E9+1</f>
        <v>716</v>
      </c>
      <c r="H9" s="126"/>
      <c r="I9" s="74"/>
    </row>
    <row r="10" spans="1:8" ht="12.75">
      <c r="A10" s="113"/>
      <c r="B10" s="126"/>
      <c r="C10" s="60"/>
      <c r="D10" s="19"/>
      <c r="E10" s="90"/>
      <c r="F10" s="130"/>
      <c r="G10" s="90"/>
      <c r="H10" s="34"/>
    </row>
    <row r="11" spans="1:8" ht="12.75">
      <c r="A11" s="113"/>
      <c r="B11" s="126"/>
      <c r="C11" s="126"/>
      <c r="D11" s="19"/>
      <c r="E11" s="59"/>
      <c r="F11" s="34"/>
      <c r="G11" s="60"/>
      <c r="H11" s="34"/>
    </row>
    <row r="12" spans="1:8" ht="12.75">
      <c r="A12" s="114"/>
      <c r="B12" s="126"/>
      <c r="C12" s="126"/>
      <c r="D12" s="68"/>
      <c r="E12" s="59"/>
      <c r="F12" s="34"/>
      <c r="G12" s="60"/>
      <c r="H12" s="34"/>
    </row>
    <row r="13" spans="1:8" ht="12.75">
      <c r="A13" s="113"/>
      <c r="B13" s="126"/>
      <c r="C13" s="126"/>
      <c r="D13" s="19"/>
      <c r="E13" s="59"/>
      <c r="F13" s="34"/>
      <c r="G13" s="60"/>
      <c r="H13" s="34"/>
    </row>
    <row r="14" spans="1:8" ht="12.75">
      <c r="A14" s="113"/>
      <c r="B14" s="126"/>
      <c r="C14" s="126"/>
      <c r="D14" s="19"/>
      <c r="E14" s="59"/>
      <c r="F14" s="34"/>
      <c r="G14" s="60"/>
      <c r="H14" s="34"/>
    </row>
    <row r="15" spans="1:8" ht="13.5" thickBot="1">
      <c r="A15" s="20"/>
      <c r="B15" s="244"/>
      <c r="C15" s="126"/>
      <c r="D15" s="21"/>
      <c r="E15" s="61"/>
      <c r="F15" s="35"/>
      <c r="G15" s="60"/>
      <c r="H15" s="34"/>
    </row>
    <row r="16" spans="1:8" ht="13.5" thickTop="1">
      <c r="A16" s="5" t="s">
        <v>365</v>
      </c>
      <c r="B16" s="59">
        <v>101</v>
      </c>
      <c r="C16" s="243" t="s">
        <v>366</v>
      </c>
      <c r="D16" s="19" t="s">
        <v>367</v>
      </c>
      <c r="E16" s="90">
        <v>1</v>
      </c>
      <c r="F16" s="90">
        <v>704</v>
      </c>
      <c r="G16" s="89">
        <f t="shared" si="0"/>
        <v>704</v>
      </c>
      <c r="H16" s="129">
        <v>2647</v>
      </c>
    </row>
    <row r="17" spans="1:8" ht="12.75">
      <c r="A17" s="27" t="s">
        <v>656</v>
      </c>
      <c r="B17" s="59">
        <v>102</v>
      </c>
      <c r="C17" s="59"/>
      <c r="D17" s="19"/>
      <c r="E17" s="90">
        <v>705</v>
      </c>
      <c r="F17" s="90">
        <v>1468</v>
      </c>
      <c r="G17" s="90">
        <f t="shared" si="0"/>
        <v>764</v>
      </c>
      <c r="H17" s="125"/>
    </row>
    <row r="18" spans="1:9" ht="12.75">
      <c r="A18" s="27" t="s">
        <v>399</v>
      </c>
      <c r="B18" s="60">
        <v>103</v>
      </c>
      <c r="C18" s="60"/>
      <c r="D18" s="26"/>
      <c r="E18" s="90">
        <v>1469</v>
      </c>
      <c r="F18" s="90">
        <v>2232</v>
      </c>
      <c r="G18" s="90">
        <f t="shared" si="0"/>
        <v>764</v>
      </c>
      <c r="H18" s="125"/>
      <c r="I18" s="74"/>
    </row>
    <row r="19" spans="1:8" ht="12.75">
      <c r="A19" s="27" t="s">
        <v>362</v>
      </c>
      <c r="B19" s="59">
        <v>104</v>
      </c>
      <c r="C19" s="59"/>
      <c r="D19" s="19"/>
      <c r="E19" s="90">
        <v>2233</v>
      </c>
      <c r="F19" s="90">
        <v>2647</v>
      </c>
      <c r="G19" s="90">
        <f>F19-E19+1+(F20-E20+1)+(F21-E21+1)</f>
        <v>755</v>
      </c>
      <c r="H19" s="125"/>
    </row>
    <row r="20" spans="1:8" ht="12.75">
      <c r="A20" s="6" t="s">
        <v>704</v>
      </c>
      <c r="B20" s="188" t="s">
        <v>241</v>
      </c>
      <c r="C20" s="60" t="s">
        <v>363</v>
      </c>
      <c r="D20" s="26" t="s">
        <v>364</v>
      </c>
      <c r="E20" s="90">
        <v>1</v>
      </c>
      <c r="F20" s="90">
        <v>44</v>
      </c>
      <c r="G20" s="90"/>
      <c r="H20" s="125">
        <v>44</v>
      </c>
    </row>
    <row r="21" spans="1:8" ht="12.75">
      <c r="A21" s="66"/>
      <c r="B21" s="188" t="s">
        <v>241</v>
      </c>
      <c r="C21" s="59" t="s">
        <v>368</v>
      </c>
      <c r="D21" s="19" t="s">
        <v>369</v>
      </c>
      <c r="E21" s="90">
        <v>1</v>
      </c>
      <c r="F21" s="90">
        <v>296</v>
      </c>
      <c r="G21" s="90"/>
      <c r="H21" s="138" t="s">
        <v>279</v>
      </c>
    </row>
    <row r="22" spans="1:8" ht="12.75">
      <c r="A22" s="66"/>
      <c r="B22" s="188"/>
      <c r="C22" s="59"/>
      <c r="D22" s="19"/>
      <c r="E22" s="90"/>
      <c r="F22" s="90"/>
      <c r="G22" s="90"/>
      <c r="H22" s="125"/>
    </row>
    <row r="23" spans="1:8" ht="12.75">
      <c r="A23" s="66"/>
      <c r="B23" s="59">
        <v>105</v>
      </c>
      <c r="C23" s="59" t="s">
        <v>368</v>
      </c>
      <c r="D23" s="19" t="s">
        <v>369</v>
      </c>
      <c r="E23" s="90">
        <v>297</v>
      </c>
      <c r="F23" s="90">
        <v>1108</v>
      </c>
      <c r="G23" s="90">
        <f t="shared" si="0"/>
        <v>812</v>
      </c>
      <c r="H23" s="125">
        <v>1932</v>
      </c>
    </row>
    <row r="24" spans="1:8" ht="12.75">
      <c r="A24" s="6"/>
      <c r="B24" s="59">
        <v>106</v>
      </c>
      <c r="C24" s="59"/>
      <c r="D24" s="19"/>
      <c r="E24" s="90">
        <v>1109</v>
      </c>
      <c r="F24" s="90">
        <v>1932</v>
      </c>
      <c r="G24" s="90">
        <f t="shared" si="0"/>
        <v>824</v>
      </c>
      <c r="H24" s="125"/>
    </row>
    <row r="25" spans="1:8" ht="13.5" thickBot="1">
      <c r="A25" s="20"/>
      <c r="B25" s="244"/>
      <c r="C25" s="61"/>
      <c r="D25" s="21"/>
      <c r="E25" s="94"/>
      <c r="F25" s="220"/>
      <c r="G25" s="90"/>
      <c r="H25" s="134"/>
    </row>
    <row r="26" spans="1:8" ht="13.5" thickTop="1">
      <c r="A26" s="5" t="s">
        <v>370</v>
      </c>
      <c r="B26" s="243">
        <v>107</v>
      </c>
      <c r="C26" s="243" t="s">
        <v>371</v>
      </c>
      <c r="D26" s="18" t="s">
        <v>372</v>
      </c>
      <c r="E26" s="90">
        <v>1</v>
      </c>
      <c r="F26" s="90">
        <v>658</v>
      </c>
      <c r="G26" s="89">
        <f t="shared" si="0"/>
        <v>658</v>
      </c>
      <c r="H26" s="129">
        <v>2584</v>
      </c>
    </row>
    <row r="27" spans="1:8" ht="12.75">
      <c r="A27" s="6" t="s">
        <v>373</v>
      </c>
      <c r="B27" s="59">
        <v>108</v>
      </c>
      <c r="C27" s="59"/>
      <c r="D27" s="19"/>
      <c r="E27" s="90">
        <v>659</v>
      </c>
      <c r="F27" s="90">
        <v>1370</v>
      </c>
      <c r="G27" s="90">
        <f t="shared" si="0"/>
        <v>712</v>
      </c>
      <c r="H27" s="125"/>
    </row>
    <row r="28" spans="1:8" ht="12.75">
      <c r="A28" s="6" t="s">
        <v>374</v>
      </c>
      <c r="B28" s="59">
        <v>109</v>
      </c>
      <c r="C28" s="59"/>
      <c r="D28" s="19"/>
      <c r="E28" s="90">
        <v>1371</v>
      </c>
      <c r="F28" s="90">
        <v>2118</v>
      </c>
      <c r="G28" s="90">
        <f t="shared" si="0"/>
        <v>748</v>
      </c>
      <c r="H28" s="125"/>
    </row>
    <row r="29" spans="1:8" ht="12.75">
      <c r="A29" s="6" t="s">
        <v>362</v>
      </c>
      <c r="B29" s="59">
        <v>110</v>
      </c>
      <c r="C29" s="59"/>
      <c r="D29" s="19"/>
      <c r="E29" s="90">
        <v>2119</v>
      </c>
      <c r="F29" s="90">
        <v>2584</v>
      </c>
      <c r="G29" s="90">
        <f>F29-E29+1+(F30-E30+1)</f>
        <v>770</v>
      </c>
      <c r="H29" s="125"/>
    </row>
    <row r="30" spans="1:8" ht="12.75">
      <c r="A30" s="6" t="s">
        <v>705</v>
      </c>
      <c r="B30" s="188" t="s">
        <v>241</v>
      </c>
      <c r="C30" s="59" t="s">
        <v>375</v>
      </c>
      <c r="D30" s="19" t="s">
        <v>376</v>
      </c>
      <c r="E30" s="90">
        <v>1</v>
      </c>
      <c r="F30" s="90">
        <v>304</v>
      </c>
      <c r="G30" s="90"/>
      <c r="H30" s="125">
        <v>2526</v>
      </c>
    </row>
    <row r="31" spans="1:8" ht="12.75">
      <c r="A31" s="6"/>
      <c r="B31" s="188"/>
      <c r="C31" s="59"/>
      <c r="D31" s="19"/>
      <c r="E31" s="90"/>
      <c r="F31" s="90"/>
      <c r="G31" s="90"/>
      <c r="H31" s="125"/>
    </row>
    <row r="32" spans="1:8" ht="12.75">
      <c r="A32" s="6"/>
      <c r="B32" s="59">
        <v>111</v>
      </c>
      <c r="C32" s="59" t="s">
        <v>375</v>
      </c>
      <c r="D32" s="19"/>
      <c r="E32" s="90">
        <v>305</v>
      </c>
      <c r="F32" s="90">
        <v>1004</v>
      </c>
      <c r="G32" s="90">
        <f t="shared" si="0"/>
        <v>700</v>
      </c>
      <c r="H32" s="125"/>
    </row>
    <row r="33" spans="1:8" ht="12.75">
      <c r="A33" s="6"/>
      <c r="B33" s="59">
        <v>112</v>
      </c>
      <c r="C33" s="59"/>
      <c r="D33" s="19"/>
      <c r="E33" s="90">
        <v>1005</v>
      </c>
      <c r="F33" s="90">
        <v>1814</v>
      </c>
      <c r="G33" s="90">
        <f t="shared" si="0"/>
        <v>810</v>
      </c>
      <c r="H33" s="125"/>
    </row>
    <row r="34" spans="1:9" ht="12.75">
      <c r="A34" s="13"/>
      <c r="B34" s="60">
        <v>113</v>
      </c>
      <c r="C34" s="60" t="s">
        <v>375</v>
      </c>
      <c r="D34" s="19" t="s">
        <v>376</v>
      </c>
      <c r="E34" s="90">
        <v>1815</v>
      </c>
      <c r="F34" s="90">
        <v>2526</v>
      </c>
      <c r="G34" s="90">
        <f>F34-E34+1+(F35-E35+1)</f>
        <v>764</v>
      </c>
      <c r="H34" s="125"/>
      <c r="I34" s="146"/>
    </row>
    <row r="35" spans="1:8" ht="12.75">
      <c r="A35" s="13"/>
      <c r="B35" s="188" t="s">
        <v>241</v>
      </c>
      <c r="C35" s="60" t="s">
        <v>378</v>
      </c>
      <c r="D35" s="19" t="s">
        <v>377</v>
      </c>
      <c r="E35" s="90">
        <v>1</v>
      </c>
      <c r="F35" s="90">
        <v>52</v>
      </c>
      <c r="G35" s="90"/>
      <c r="H35" s="125">
        <v>1527</v>
      </c>
    </row>
    <row r="36" spans="1:8" ht="12.75">
      <c r="A36" s="13"/>
      <c r="B36" s="188"/>
      <c r="C36" s="60"/>
      <c r="D36" s="19"/>
      <c r="E36" s="90"/>
      <c r="F36" s="90"/>
      <c r="G36" s="90"/>
      <c r="H36" s="125"/>
    </row>
    <row r="37" spans="1:8" ht="12.75">
      <c r="A37" s="13"/>
      <c r="B37" s="59">
        <v>114</v>
      </c>
      <c r="C37" s="60"/>
      <c r="D37" s="19"/>
      <c r="E37" s="90">
        <v>53</v>
      </c>
      <c r="F37" s="90">
        <v>799</v>
      </c>
      <c r="G37" s="90">
        <f t="shared" si="0"/>
        <v>747</v>
      </c>
      <c r="H37" s="125"/>
    </row>
    <row r="38" spans="1:8" ht="12.75">
      <c r="A38" s="13"/>
      <c r="B38" s="59">
        <v>115</v>
      </c>
      <c r="C38" s="60"/>
      <c r="D38" s="19"/>
      <c r="E38" s="90">
        <v>800</v>
      </c>
      <c r="F38" s="90">
        <v>1527</v>
      </c>
      <c r="G38" s="90">
        <f t="shared" si="0"/>
        <v>728</v>
      </c>
      <c r="H38" s="125"/>
    </row>
    <row r="39" spans="1:8" ht="13.5" thickBot="1">
      <c r="A39" s="13"/>
      <c r="B39" s="61"/>
      <c r="C39" s="61"/>
      <c r="D39" s="19"/>
      <c r="E39" s="90"/>
      <c r="F39" s="130"/>
      <c r="G39" s="90"/>
      <c r="H39" s="125"/>
    </row>
    <row r="40" spans="1:8" ht="13.5" thickTop="1">
      <c r="A40" s="243" t="s">
        <v>379</v>
      </c>
      <c r="B40" s="243">
        <v>116</v>
      </c>
      <c r="C40" s="243" t="s">
        <v>380</v>
      </c>
      <c r="D40" s="18" t="s">
        <v>381</v>
      </c>
      <c r="E40" s="89">
        <v>1</v>
      </c>
      <c r="F40" s="89">
        <v>714</v>
      </c>
      <c r="G40" s="89">
        <f t="shared" si="0"/>
        <v>714</v>
      </c>
      <c r="H40" s="129">
        <v>3029</v>
      </c>
    </row>
    <row r="41" spans="1:8" ht="12.75">
      <c r="A41" s="59" t="s">
        <v>382</v>
      </c>
      <c r="B41" s="59">
        <v>117</v>
      </c>
      <c r="C41" s="133"/>
      <c r="D41" s="22"/>
      <c r="E41" s="90">
        <v>715</v>
      </c>
      <c r="F41" s="90">
        <v>1474</v>
      </c>
      <c r="G41" s="90">
        <f t="shared" si="0"/>
        <v>760</v>
      </c>
      <c r="H41" s="125"/>
    </row>
    <row r="42" spans="1:8" ht="12.75">
      <c r="A42" s="59" t="s">
        <v>284</v>
      </c>
      <c r="B42" s="59">
        <v>118</v>
      </c>
      <c r="C42" s="133"/>
      <c r="D42" s="22"/>
      <c r="E42" s="90">
        <v>1475</v>
      </c>
      <c r="F42" s="90">
        <v>2235</v>
      </c>
      <c r="G42" s="90">
        <f t="shared" si="0"/>
        <v>761</v>
      </c>
      <c r="H42" s="125"/>
    </row>
    <row r="43" spans="1:8" ht="12.75">
      <c r="A43" s="59" t="s">
        <v>706</v>
      </c>
      <c r="B43" s="59">
        <v>119</v>
      </c>
      <c r="C43" s="133"/>
      <c r="D43" s="22"/>
      <c r="E43" s="90">
        <v>2236</v>
      </c>
      <c r="F43" s="90">
        <v>3029</v>
      </c>
      <c r="G43" s="90">
        <f t="shared" si="0"/>
        <v>794</v>
      </c>
      <c r="H43" s="125"/>
    </row>
    <row r="44" spans="1:8" ht="13.5" thickBot="1">
      <c r="A44" s="61"/>
      <c r="B44" s="61"/>
      <c r="C44" s="135"/>
      <c r="D44" s="24"/>
      <c r="E44" s="94"/>
      <c r="F44" s="220"/>
      <c r="G44" s="90"/>
      <c r="H44" s="134"/>
    </row>
    <row r="45" spans="1:8" ht="13.5" thickTop="1">
      <c r="A45" s="132" t="s">
        <v>707</v>
      </c>
      <c r="B45" s="152">
        <v>120</v>
      </c>
      <c r="C45" s="60" t="s">
        <v>383</v>
      </c>
      <c r="D45" s="31" t="s">
        <v>384</v>
      </c>
      <c r="E45" s="89">
        <v>1</v>
      </c>
      <c r="F45" s="89">
        <v>660</v>
      </c>
      <c r="G45" s="89">
        <f t="shared" si="0"/>
        <v>660</v>
      </c>
      <c r="H45" s="129">
        <v>1287</v>
      </c>
    </row>
    <row r="46" spans="1:8" ht="12.75">
      <c r="A46" s="126" t="s">
        <v>385</v>
      </c>
      <c r="B46" s="60">
        <v>121</v>
      </c>
      <c r="C46" s="60"/>
      <c r="D46" s="31"/>
      <c r="E46" s="90">
        <v>661</v>
      </c>
      <c r="F46" s="90">
        <v>1287</v>
      </c>
      <c r="G46" s="90">
        <f t="shared" si="0"/>
        <v>627</v>
      </c>
      <c r="H46" s="125"/>
    </row>
    <row r="47" spans="1:8" ht="12.75">
      <c r="A47" s="126" t="s">
        <v>362</v>
      </c>
      <c r="B47" s="60"/>
      <c r="C47" s="60"/>
      <c r="D47" s="31"/>
      <c r="E47" s="90"/>
      <c r="F47" s="90"/>
      <c r="G47" s="90"/>
      <c r="H47" s="125"/>
    </row>
    <row r="48" spans="1:8" ht="12.75">
      <c r="A48" s="126" t="s">
        <v>708</v>
      </c>
      <c r="B48" s="60">
        <v>122</v>
      </c>
      <c r="C48" s="60" t="s">
        <v>386</v>
      </c>
      <c r="D48" s="31" t="s">
        <v>387</v>
      </c>
      <c r="E48" s="90">
        <v>1</v>
      </c>
      <c r="F48" s="90">
        <v>770</v>
      </c>
      <c r="G48" s="90">
        <f t="shared" si="0"/>
        <v>770</v>
      </c>
      <c r="H48" s="125">
        <v>770</v>
      </c>
    </row>
    <row r="49" spans="1:8" ht="13.5" thickBot="1">
      <c r="A49" s="269"/>
      <c r="B49" s="258"/>
      <c r="C49" s="62"/>
      <c r="D49" s="25"/>
      <c r="E49" s="94"/>
      <c r="F49" s="94"/>
      <c r="G49" s="94"/>
      <c r="H49" s="134"/>
    </row>
    <row r="50" spans="1:8" ht="13.5" thickTop="1">
      <c r="A50" s="243" t="s">
        <v>388</v>
      </c>
      <c r="B50" s="243">
        <v>123</v>
      </c>
      <c r="C50" s="243" t="s">
        <v>389</v>
      </c>
      <c r="D50" s="18" t="s">
        <v>390</v>
      </c>
      <c r="E50" s="90">
        <v>1</v>
      </c>
      <c r="F50" s="90">
        <v>762</v>
      </c>
      <c r="G50" s="89">
        <f t="shared" si="0"/>
        <v>762</v>
      </c>
      <c r="H50" s="129">
        <v>2376</v>
      </c>
    </row>
    <row r="51" spans="1:8" ht="12.75">
      <c r="A51" s="60" t="s">
        <v>391</v>
      </c>
      <c r="B51" s="59">
        <v>124</v>
      </c>
      <c r="C51" s="59"/>
      <c r="D51" s="19"/>
      <c r="E51" s="90">
        <v>763</v>
      </c>
      <c r="F51" s="90">
        <v>1576</v>
      </c>
      <c r="G51" s="90">
        <f t="shared" si="0"/>
        <v>814</v>
      </c>
      <c r="H51" s="125"/>
    </row>
    <row r="52" spans="1:8" ht="12.75">
      <c r="A52" s="59" t="s">
        <v>392</v>
      </c>
      <c r="B52" s="59">
        <v>125</v>
      </c>
      <c r="C52" s="59"/>
      <c r="D52" s="19"/>
      <c r="E52" s="90">
        <v>1577</v>
      </c>
      <c r="F52" s="90">
        <v>2376</v>
      </c>
      <c r="G52" s="90">
        <f t="shared" si="0"/>
        <v>800</v>
      </c>
      <c r="H52" s="125"/>
    </row>
    <row r="53" spans="1:8" ht="12.75">
      <c r="A53" s="60" t="s">
        <v>362</v>
      </c>
      <c r="B53" s="59"/>
      <c r="C53" s="59"/>
      <c r="D53" s="19"/>
      <c r="E53" s="90"/>
      <c r="F53" s="90"/>
      <c r="G53" s="90"/>
      <c r="H53" s="125"/>
    </row>
    <row r="54" spans="1:8" ht="12.75">
      <c r="A54" s="59" t="s">
        <v>709</v>
      </c>
      <c r="B54" s="59">
        <v>126</v>
      </c>
      <c r="C54" s="59" t="s">
        <v>393</v>
      </c>
      <c r="D54" s="19" t="s">
        <v>394</v>
      </c>
      <c r="E54" s="90">
        <v>1</v>
      </c>
      <c r="F54" s="90">
        <v>708</v>
      </c>
      <c r="G54" s="90">
        <f t="shared" si="0"/>
        <v>708</v>
      </c>
      <c r="H54" s="125">
        <v>2109</v>
      </c>
    </row>
    <row r="55" spans="1:8" ht="12.75">
      <c r="A55" s="59"/>
      <c r="B55" s="59">
        <v>127</v>
      </c>
      <c r="C55" s="59"/>
      <c r="D55" s="19"/>
      <c r="E55" s="90">
        <v>709</v>
      </c>
      <c r="F55" s="90">
        <v>1422</v>
      </c>
      <c r="G55" s="90">
        <f t="shared" si="0"/>
        <v>714</v>
      </c>
      <c r="H55" s="34"/>
    </row>
    <row r="56" spans="1:8" ht="12.75">
      <c r="A56" s="59"/>
      <c r="B56" s="59">
        <v>128</v>
      </c>
      <c r="C56" s="59"/>
      <c r="D56" s="19"/>
      <c r="E56" s="90">
        <v>1423</v>
      </c>
      <c r="F56" s="90">
        <v>2109</v>
      </c>
      <c r="G56" s="90">
        <f t="shared" si="0"/>
        <v>687</v>
      </c>
      <c r="H56" s="34"/>
    </row>
    <row r="57" spans="1:8" ht="13.5" thickBot="1">
      <c r="A57" s="61"/>
      <c r="B57" s="61"/>
      <c r="C57" s="61"/>
      <c r="D57" s="19"/>
      <c r="E57" s="90"/>
      <c r="F57" s="130"/>
      <c r="G57" s="90"/>
      <c r="H57" s="139"/>
    </row>
    <row r="58" spans="1:8" ht="24.75" thickBot="1" thickTop="1">
      <c r="A58" s="289" t="s">
        <v>732</v>
      </c>
      <c r="B58" s="290"/>
      <c r="C58" s="290"/>
      <c r="D58" s="290"/>
      <c r="E58" s="290"/>
      <c r="F58" s="290"/>
      <c r="G58" s="63"/>
      <c r="H58" s="71"/>
    </row>
    <row r="59" spans="1:8" ht="48.75" thickBot="1" thickTop="1">
      <c r="A59" s="4" t="s">
        <v>0</v>
      </c>
      <c r="B59" s="4" t="s">
        <v>1</v>
      </c>
      <c r="C59" s="4" t="s">
        <v>2</v>
      </c>
      <c r="D59" s="40" t="s">
        <v>3</v>
      </c>
      <c r="E59" s="4" t="s">
        <v>243</v>
      </c>
      <c r="F59" s="58" t="s">
        <v>242</v>
      </c>
      <c r="G59" s="115" t="s">
        <v>244</v>
      </c>
      <c r="H59" s="100" t="s">
        <v>245</v>
      </c>
    </row>
    <row r="60" spans="1:8" ht="13.5" thickTop="1">
      <c r="A60" s="5" t="s">
        <v>395</v>
      </c>
      <c r="B60" s="248">
        <v>129</v>
      </c>
      <c r="C60" s="18" t="s">
        <v>396</v>
      </c>
      <c r="D60" s="243" t="s">
        <v>397</v>
      </c>
      <c r="E60" s="90">
        <v>1</v>
      </c>
      <c r="F60" s="90">
        <v>712</v>
      </c>
      <c r="G60" s="89">
        <f>F60-E60+1</f>
        <v>712</v>
      </c>
      <c r="H60" s="129">
        <v>2438</v>
      </c>
    </row>
    <row r="61" spans="1:8" ht="12.75">
      <c r="A61" s="6" t="s">
        <v>398</v>
      </c>
      <c r="B61" s="43">
        <v>130</v>
      </c>
      <c r="C61" s="19"/>
      <c r="D61" s="59"/>
      <c r="E61" s="90">
        <v>713</v>
      </c>
      <c r="F61" s="90">
        <v>1479</v>
      </c>
      <c r="G61" s="90">
        <f aca="true" t="shared" si="1" ref="G61:G84">F61-E61+1</f>
        <v>767</v>
      </c>
      <c r="H61" s="125"/>
    </row>
    <row r="62" spans="1:8" ht="12.75">
      <c r="A62" s="6" t="s">
        <v>399</v>
      </c>
      <c r="B62" s="43">
        <v>131</v>
      </c>
      <c r="C62" s="19"/>
      <c r="D62" s="59"/>
      <c r="E62" s="90">
        <v>1480</v>
      </c>
      <c r="F62" s="90">
        <v>2234</v>
      </c>
      <c r="G62" s="90">
        <f t="shared" si="1"/>
        <v>755</v>
      </c>
      <c r="H62" s="125"/>
    </row>
    <row r="63" spans="1:8" ht="12.75">
      <c r="A63" s="6" t="s">
        <v>362</v>
      </c>
      <c r="B63" s="43">
        <v>132</v>
      </c>
      <c r="C63" s="19"/>
      <c r="D63" s="59"/>
      <c r="E63" s="90">
        <v>2235</v>
      </c>
      <c r="F63" s="90">
        <v>2438</v>
      </c>
      <c r="G63" s="90">
        <f>F63-E63+1+(F64-E64+1)</f>
        <v>712</v>
      </c>
      <c r="H63" s="125"/>
    </row>
    <row r="64" spans="1:8" ht="12.75">
      <c r="A64" s="6" t="s">
        <v>710</v>
      </c>
      <c r="B64" s="249" t="s">
        <v>241</v>
      </c>
      <c r="C64" s="19" t="s">
        <v>400</v>
      </c>
      <c r="D64" s="59" t="s">
        <v>401</v>
      </c>
      <c r="E64" s="90">
        <v>1</v>
      </c>
      <c r="F64" s="90">
        <v>508</v>
      </c>
      <c r="G64" s="90"/>
      <c r="H64" s="125">
        <v>1938</v>
      </c>
    </row>
    <row r="65" spans="1:8" ht="12.75">
      <c r="A65" s="6"/>
      <c r="B65" s="249"/>
      <c r="C65" s="19"/>
      <c r="D65" s="59"/>
      <c r="E65" s="90"/>
      <c r="F65" s="90"/>
      <c r="G65" s="90"/>
      <c r="H65" s="125"/>
    </row>
    <row r="66" spans="1:8" ht="12.75">
      <c r="A66" s="6"/>
      <c r="B66" s="43">
        <v>133</v>
      </c>
      <c r="C66" s="19"/>
      <c r="D66" s="59"/>
      <c r="E66" s="90">
        <v>509</v>
      </c>
      <c r="F66" s="90">
        <v>1269</v>
      </c>
      <c r="G66" s="90">
        <f t="shared" si="1"/>
        <v>761</v>
      </c>
      <c r="H66" s="125"/>
    </row>
    <row r="67" spans="1:8" ht="12.75">
      <c r="A67" s="6"/>
      <c r="B67" s="43">
        <v>134</v>
      </c>
      <c r="C67" s="19"/>
      <c r="D67" s="59"/>
      <c r="E67" s="90">
        <v>1270</v>
      </c>
      <c r="F67" s="90">
        <v>1938</v>
      </c>
      <c r="G67" s="90">
        <f t="shared" si="1"/>
        <v>669</v>
      </c>
      <c r="H67" s="125"/>
    </row>
    <row r="68" spans="1:8" ht="13.5" thickBot="1">
      <c r="A68" s="14"/>
      <c r="B68" s="244"/>
      <c r="C68" s="21"/>
      <c r="D68" s="61"/>
      <c r="E68" s="90"/>
      <c r="F68" s="90"/>
      <c r="G68" s="90"/>
      <c r="H68" s="134"/>
    </row>
    <row r="69" spans="1:8" ht="13.5" thickTop="1">
      <c r="A69" s="5" t="s">
        <v>402</v>
      </c>
      <c r="B69" s="243">
        <v>135</v>
      </c>
      <c r="C69" s="18" t="s">
        <v>403</v>
      </c>
      <c r="D69" s="243" t="s">
        <v>404</v>
      </c>
      <c r="E69" s="89">
        <v>1</v>
      </c>
      <c r="F69" s="89">
        <v>614</v>
      </c>
      <c r="G69" s="89">
        <f t="shared" si="1"/>
        <v>614</v>
      </c>
      <c r="H69" s="129">
        <v>1930</v>
      </c>
    </row>
    <row r="70" spans="1:8" ht="12.75">
      <c r="A70" s="6" t="s">
        <v>405</v>
      </c>
      <c r="B70" s="59">
        <v>136</v>
      </c>
      <c r="C70" s="19"/>
      <c r="D70" s="59"/>
      <c r="E70" s="90">
        <v>615</v>
      </c>
      <c r="F70" s="90">
        <v>1266</v>
      </c>
      <c r="G70" s="90">
        <f t="shared" si="1"/>
        <v>652</v>
      </c>
      <c r="H70" s="125"/>
    </row>
    <row r="71" spans="1:8" ht="12.75">
      <c r="A71" s="6" t="s">
        <v>392</v>
      </c>
      <c r="B71" s="59">
        <v>137</v>
      </c>
      <c r="C71" s="19"/>
      <c r="D71" s="59"/>
      <c r="E71" s="90">
        <v>1267</v>
      </c>
      <c r="F71" s="90">
        <v>1930</v>
      </c>
      <c r="G71" s="90">
        <f t="shared" si="1"/>
        <v>664</v>
      </c>
      <c r="H71" s="125"/>
    </row>
    <row r="72" spans="1:8" ht="12.75">
      <c r="A72" s="6" t="s">
        <v>362</v>
      </c>
      <c r="B72" s="50"/>
      <c r="C72" s="26"/>
      <c r="D72" s="60"/>
      <c r="E72" s="59"/>
      <c r="F72" s="60"/>
      <c r="G72" s="60"/>
      <c r="H72" s="125"/>
    </row>
    <row r="73" spans="1:8" ht="12.75">
      <c r="A73" s="113" t="s">
        <v>711</v>
      </c>
      <c r="B73" s="126"/>
      <c r="C73" s="68"/>
      <c r="D73" s="60"/>
      <c r="E73" s="59"/>
      <c r="F73" s="34"/>
      <c r="G73" s="60"/>
      <c r="H73" s="126"/>
    </row>
    <row r="74" spans="1:8" ht="12.75">
      <c r="A74" s="114"/>
      <c r="B74" s="59"/>
      <c r="C74" s="68"/>
      <c r="D74" s="126"/>
      <c r="E74" s="59"/>
      <c r="F74" s="34"/>
      <c r="G74" s="60"/>
      <c r="H74" s="125"/>
    </row>
    <row r="75" spans="1:8" ht="12.75">
      <c r="A75" s="114"/>
      <c r="B75" s="59"/>
      <c r="C75" s="68"/>
      <c r="D75" s="126"/>
      <c r="E75" s="59"/>
      <c r="F75" s="34"/>
      <c r="G75" s="60"/>
      <c r="H75" s="125"/>
    </row>
    <row r="76" spans="1:8" ht="13.5" thickBot="1">
      <c r="A76" s="20"/>
      <c r="B76" s="59"/>
      <c r="C76" s="116"/>
      <c r="D76" s="126"/>
      <c r="E76" s="59"/>
      <c r="F76" s="34"/>
      <c r="G76" s="60"/>
      <c r="H76" s="127"/>
    </row>
    <row r="77" spans="1:8" ht="13.5" thickTop="1">
      <c r="A77" s="5" t="s">
        <v>406</v>
      </c>
      <c r="B77" s="243">
        <v>138</v>
      </c>
      <c r="C77" s="18" t="s">
        <v>407</v>
      </c>
      <c r="D77" s="243" t="s">
        <v>408</v>
      </c>
      <c r="E77" s="89">
        <v>1</v>
      </c>
      <c r="F77" s="89">
        <v>796</v>
      </c>
      <c r="G77" s="89">
        <f t="shared" si="1"/>
        <v>796</v>
      </c>
      <c r="H77" s="125">
        <v>2386</v>
      </c>
    </row>
    <row r="78" spans="1:8" ht="12.75">
      <c r="A78" s="6" t="s">
        <v>409</v>
      </c>
      <c r="B78" s="59">
        <v>139</v>
      </c>
      <c r="C78" s="19"/>
      <c r="D78" s="59"/>
      <c r="E78" s="90">
        <v>797</v>
      </c>
      <c r="F78" s="90">
        <v>1607</v>
      </c>
      <c r="G78" s="90">
        <f t="shared" si="1"/>
        <v>811</v>
      </c>
      <c r="H78" s="125"/>
    </row>
    <row r="79" spans="1:8" ht="12.75">
      <c r="A79" s="6" t="s">
        <v>410</v>
      </c>
      <c r="B79" s="59">
        <v>140</v>
      </c>
      <c r="C79" s="19"/>
      <c r="D79" s="59"/>
      <c r="E79" s="90">
        <v>1608</v>
      </c>
      <c r="F79" s="90">
        <v>2386</v>
      </c>
      <c r="G79" s="90">
        <f t="shared" si="1"/>
        <v>779</v>
      </c>
      <c r="H79" s="125"/>
    </row>
    <row r="80" spans="1:8" ht="12.75">
      <c r="A80" s="6" t="s">
        <v>362</v>
      </c>
      <c r="B80" s="50"/>
      <c r="C80" s="19"/>
      <c r="D80" s="59"/>
      <c r="E80" s="90"/>
      <c r="F80" s="130"/>
      <c r="G80" s="90"/>
      <c r="H80" s="125"/>
    </row>
    <row r="81" spans="1:8" ht="13.5" thickBot="1">
      <c r="A81" s="14" t="s">
        <v>712</v>
      </c>
      <c r="B81" s="61"/>
      <c r="C81" s="21"/>
      <c r="D81" s="61"/>
      <c r="E81" s="94"/>
      <c r="F81" s="220"/>
      <c r="G81" s="94"/>
      <c r="H81" s="134"/>
    </row>
    <row r="82" spans="1:8" ht="13.5" thickTop="1">
      <c r="A82" s="243" t="s">
        <v>411</v>
      </c>
      <c r="B82" s="243">
        <v>141</v>
      </c>
      <c r="C82" s="243" t="s">
        <v>412</v>
      </c>
      <c r="D82" s="18" t="s">
        <v>413</v>
      </c>
      <c r="E82" s="90">
        <v>1</v>
      </c>
      <c r="F82" s="90">
        <v>562</v>
      </c>
      <c r="G82" s="89">
        <f t="shared" si="1"/>
        <v>562</v>
      </c>
      <c r="H82" s="125">
        <v>1756</v>
      </c>
    </row>
    <row r="83" spans="1:8" ht="12.75">
      <c r="A83" s="59" t="s">
        <v>414</v>
      </c>
      <c r="B83" s="59">
        <v>142</v>
      </c>
      <c r="C83" s="59"/>
      <c r="D83" s="19"/>
      <c r="E83" s="90">
        <v>563</v>
      </c>
      <c r="F83" s="90">
        <v>1126</v>
      </c>
      <c r="G83" s="90">
        <f t="shared" si="1"/>
        <v>564</v>
      </c>
      <c r="H83" s="125"/>
    </row>
    <row r="84" spans="1:8" ht="12.75">
      <c r="A84" s="59" t="s">
        <v>415</v>
      </c>
      <c r="B84" s="59">
        <v>143</v>
      </c>
      <c r="C84" s="59"/>
      <c r="D84" s="19"/>
      <c r="E84" s="90">
        <v>1127</v>
      </c>
      <c r="F84" s="90">
        <v>1756</v>
      </c>
      <c r="G84" s="90">
        <f t="shared" si="1"/>
        <v>630</v>
      </c>
      <c r="H84" s="125"/>
    </row>
    <row r="85" spans="1:8" ht="12.75">
      <c r="A85" s="59" t="s">
        <v>410</v>
      </c>
      <c r="B85" s="50"/>
      <c r="C85" s="60"/>
      <c r="D85" s="26"/>
      <c r="E85" s="90"/>
      <c r="F85" s="90"/>
      <c r="G85" s="90"/>
      <c r="H85" s="125"/>
    </row>
    <row r="86" spans="1:8" ht="12.75">
      <c r="A86" s="59" t="s">
        <v>362</v>
      </c>
      <c r="B86" s="59">
        <v>144</v>
      </c>
      <c r="C86" s="59" t="s">
        <v>416</v>
      </c>
      <c r="D86" s="19" t="s">
        <v>417</v>
      </c>
      <c r="E86" s="90">
        <v>1</v>
      </c>
      <c r="F86" s="90">
        <v>750</v>
      </c>
      <c r="G86" s="90">
        <f>F86-E86+1</f>
        <v>750</v>
      </c>
      <c r="H86" s="125">
        <v>1576</v>
      </c>
    </row>
    <row r="87" spans="1:8" ht="12.75">
      <c r="A87" s="59" t="s">
        <v>712</v>
      </c>
      <c r="B87" s="59">
        <v>145</v>
      </c>
      <c r="C87" s="59"/>
      <c r="D87" s="19"/>
      <c r="E87" s="90">
        <v>751</v>
      </c>
      <c r="F87" s="90">
        <v>1576</v>
      </c>
      <c r="G87" s="90">
        <f>F87-E87+1</f>
        <v>826</v>
      </c>
      <c r="H87" s="139"/>
    </row>
    <row r="88" spans="1:8" ht="13.5" thickBot="1">
      <c r="A88" s="61"/>
      <c r="B88" s="61"/>
      <c r="C88" s="61"/>
      <c r="D88" s="21"/>
      <c r="E88" s="94"/>
      <c r="F88" s="220"/>
      <c r="G88" s="94"/>
      <c r="H88" s="140"/>
    </row>
    <row r="89" spans="2:7" ht="13.5" thickTop="1">
      <c r="B89" s="1"/>
      <c r="C89" s="2"/>
      <c r="D89" s="2"/>
      <c r="E89" s="2"/>
      <c r="G89" s="7"/>
    </row>
    <row r="90" spans="1:8" ht="12.75">
      <c r="A90" s="3" t="s">
        <v>670</v>
      </c>
      <c r="B90" s="3" t="s">
        <v>650</v>
      </c>
      <c r="C90" s="3" t="s">
        <v>269</v>
      </c>
      <c r="D90" s="2"/>
      <c r="E90" s="2"/>
      <c r="F90" s="2"/>
      <c r="G90" s="3">
        <f>SUM(G3:G87)</f>
        <v>36444</v>
      </c>
      <c r="H90" s="3">
        <f>SUM(H3:H87)</f>
        <v>36444</v>
      </c>
    </row>
    <row r="91" spans="1:6" ht="12.75">
      <c r="A91" s="2">
        <v>10</v>
      </c>
      <c r="B91" s="2">
        <v>50</v>
      </c>
      <c r="C91" s="2">
        <v>18</v>
      </c>
      <c r="D91" s="2"/>
      <c r="E91" s="2"/>
      <c r="F91" s="2"/>
    </row>
    <row r="92" spans="2:5" ht="12.75">
      <c r="B92" s="1"/>
      <c r="C92" s="2"/>
      <c r="D92" s="2"/>
      <c r="E92" s="2"/>
    </row>
  </sheetData>
  <sheetProtection/>
  <mergeCells count="2">
    <mergeCell ref="A1:F1"/>
    <mergeCell ref="A58:F58"/>
  </mergeCells>
  <printOptions gridLines="1"/>
  <pageMargins left="0.75" right="0.75" top="1" bottom="1" header="0.5" footer="0.5"/>
  <pageSetup fitToHeight="0" fitToWidth="1" horizontalDpi="600" verticalDpi="600" orientation="portrait" paperSize="9" scale="78" r:id="rId1"/>
  <headerFooter alignWithMargins="0">
    <oddHeader>&amp;C&amp;A</oddHeader>
    <oddFooter>&amp;CPage &amp;P</oddFoot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85">
      <selection activeCell="E103" sqref="E103"/>
    </sheetView>
  </sheetViews>
  <sheetFormatPr defaultColWidth="9.140625" defaultRowHeight="12.75"/>
  <cols>
    <col min="1" max="1" width="32.421875" style="0" customWidth="1"/>
    <col min="2" max="2" width="9.00390625" style="0" bestFit="1" customWidth="1"/>
    <col min="3" max="3" width="20.140625" style="3" bestFit="1" customWidth="1"/>
    <col min="4" max="4" width="11.00390625" style="3" bestFit="1" customWidth="1"/>
    <col min="5" max="5" width="10.7109375" style="3" bestFit="1" customWidth="1"/>
    <col min="6" max="6" width="11.7109375" style="3" customWidth="1"/>
    <col min="7" max="7" width="9.140625" style="3" customWidth="1"/>
    <col min="9" max="9" width="10.140625" style="0" customWidth="1"/>
  </cols>
  <sheetData>
    <row r="1" spans="1:8" ht="24.75" thickBot="1" thickTop="1">
      <c r="A1" s="289" t="s">
        <v>738</v>
      </c>
      <c r="B1" s="290"/>
      <c r="C1" s="290"/>
      <c r="D1" s="290"/>
      <c r="E1" s="290"/>
      <c r="F1" s="290"/>
      <c r="G1" s="63"/>
      <c r="H1" s="72"/>
    </row>
    <row r="2" spans="1:8" ht="48.75" thickBot="1" thickTop="1">
      <c r="A2" s="4" t="s">
        <v>0</v>
      </c>
      <c r="B2" s="4" t="s">
        <v>1</v>
      </c>
      <c r="C2" s="4" t="s">
        <v>2</v>
      </c>
      <c r="D2" s="4" t="s">
        <v>3</v>
      </c>
      <c r="E2" s="4" t="s">
        <v>243</v>
      </c>
      <c r="F2" s="4" t="s">
        <v>242</v>
      </c>
      <c r="G2" s="118" t="s">
        <v>244</v>
      </c>
      <c r="H2" s="51" t="s">
        <v>245</v>
      </c>
    </row>
    <row r="3" spans="1:12" ht="13.5" thickTop="1">
      <c r="A3" s="29" t="s">
        <v>582</v>
      </c>
      <c r="B3" s="165">
        <v>146</v>
      </c>
      <c r="C3" s="38" t="s">
        <v>742</v>
      </c>
      <c r="D3" s="30" t="s">
        <v>583</v>
      </c>
      <c r="E3" s="90">
        <v>1</v>
      </c>
      <c r="F3" s="90">
        <v>670</v>
      </c>
      <c r="G3" s="89">
        <f aca="true" t="shared" si="0" ref="G3:G9">F3-E3+1</f>
        <v>670</v>
      </c>
      <c r="H3" s="129">
        <v>5128</v>
      </c>
      <c r="J3" s="74"/>
      <c r="K3" s="74"/>
      <c r="L3" s="74"/>
    </row>
    <row r="4" spans="1:14" ht="12.75">
      <c r="A4" s="27" t="s">
        <v>584</v>
      </c>
      <c r="B4" s="41">
        <v>147</v>
      </c>
      <c r="C4" s="34"/>
      <c r="D4" s="31"/>
      <c r="E4" s="90">
        <v>671</v>
      </c>
      <c r="F4" s="90">
        <v>1432</v>
      </c>
      <c r="G4" s="90">
        <f t="shared" si="0"/>
        <v>762</v>
      </c>
      <c r="H4" s="125"/>
      <c r="J4" s="154"/>
      <c r="K4" s="154"/>
      <c r="L4" s="154"/>
      <c r="M4" s="154"/>
      <c r="N4" s="67"/>
    </row>
    <row r="5" spans="1:14" ht="12.75">
      <c r="A5" s="27" t="s">
        <v>532</v>
      </c>
      <c r="B5" s="41">
        <v>148</v>
      </c>
      <c r="C5" s="34"/>
      <c r="D5" s="31"/>
      <c r="E5" s="90">
        <v>1433</v>
      </c>
      <c r="F5" s="90">
        <v>2144</v>
      </c>
      <c r="G5" s="90">
        <f t="shared" si="0"/>
        <v>712</v>
      </c>
      <c r="H5" s="125"/>
      <c r="J5" s="155"/>
      <c r="K5" s="67"/>
      <c r="L5" s="67"/>
      <c r="M5" s="67"/>
      <c r="N5" s="67"/>
    </row>
    <row r="6" spans="1:8" ht="12.75">
      <c r="A6" s="27" t="s">
        <v>713</v>
      </c>
      <c r="B6" s="41">
        <v>149</v>
      </c>
      <c r="C6" s="34"/>
      <c r="D6" s="31"/>
      <c r="E6" s="90">
        <v>2145</v>
      </c>
      <c r="F6" s="90">
        <v>2852</v>
      </c>
      <c r="G6" s="90">
        <f t="shared" si="0"/>
        <v>708</v>
      </c>
      <c r="H6" s="125"/>
    </row>
    <row r="7" spans="1:8" ht="12.75">
      <c r="A7" s="27"/>
      <c r="B7" s="41">
        <v>150</v>
      </c>
      <c r="C7" s="34"/>
      <c r="D7" s="31"/>
      <c r="E7" s="90">
        <v>2853</v>
      </c>
      <c r="F7" s="90">
        <v>3562</v>
      </c>
      <c r="G7" s="90">
        <f t="shared" si="0"/>
        <v>710</v>
      </c>
      <c r="H7" s="126"/>
    </row>
    <row r="8" spans="1:8" ht="12.75">
      <c r="A8" s="27"/>
      <c r="B8" s="41">
        <v>151</v>
      </c>
      <c r="C8" s="34"/>
      <c r="D8" s="31"/>
      <c r="E8" s="90">
        <v>3563</v>
      </c>
      <c r="F8" s="90">
        <v>4280</v>
      </c>
      <c r="G8" s="90">
        <f t="shared" si="0"/>
        <v>718</v>
      </c>
      <c r="H8" s="126"/>
    </row>
    <row r="9" spans="1:8" ht="12.75">
      <c r="A9" s="27"/>
      <c r="B9" s="270">
        <v>152</v>
      </c>
      <c r="C9" s="34"/>
      <c r="D9" s="31"/>
      <c r="E9" s="90">
        <v>4281</v>
      </c>
      <c r="F9" s="130">
        <v>4992</v>
      </c>
      <c r="G9" s="180">
        <f t="shared" si="0"/>
        <v>712</v>
      </c>
      <c r="H9" s="126"/>
    </row>
    <row r="10" spans="1:8" ht="12.75">
      <c r="A10" s="27"/>
      <c r="B10" s="69"/>
      <c r="C10" s="34"/>
      <c r="D10" s="31"/>
      <c r="E10" s="90"/>
      <c r="F10" s="90"/>
      <c r="G10" s="90"/>
      <c r="H10" s="126"/>
    </row>
    <row r="11" spans="1:8" ht="12.75">
      <c r="A11" s="27"/>
      <c r="B11" s="41">
        <v>153</v>
      </c>
      <c r="C11" s="34"/>
      <c r="D11" s="31"/>
      <c r="E11" s="90">
        <v>4993</v>
      </c>
      <c r="F11" s="90">
        <v>5128</v>
      </c>
      <c r="G11" s="90">
        <f>F11-E11+1+(F12-E12)+1</f>
        <v>747</v>
      </c>
      <c r="H11" s="126"/>
    </row>
    <row r="12" spans="1:8" ht="12.75">
      <c r="A12" s="27"/>
      <c r="B12" s="249" t="s">
        <v>241</v>
      </c>
      <c r="C12" s="34" t="s">
        <v>585</v>
      </c>
      <c r="D12" s="31" t="s">
        <v>586</v>
      </c>
      <c r="E12" s="90">
        <v>1</v>
      </c>
      <c r="F12" s="90">
        <v>611</v>
      </c>
      <c r="G12" s="90"/>
      <c r="H12" s="126">
        <v>2097</v>
      </c>
    </row>
    <row r="13" spans="1:8" ht="12.75">
      <c r="A13" s="27"/>
      <c r="B13" s="41">
        <v>154</v>
      </c>
      <c r="C13" s="34" t="s">
        <v>585</v>
      </c>
      <c r="D13" s="31" t="s">
        <v>586</v>
      </c>
      <c r="E13" s="90">
        <v>612</v>
      </c>
      <c r="F13" s="90">
        <v>1354</v>
      </c>
      <c r="G13" s="90">
        <f>F13-E13+1</f>
        <v>743</v>
      </c>
      <c r="H13" s="126"/>
    </row>
    <row r="14" spans="1:8" ht="12.75">
      <c r="A14" s="66"/>
      <c r="B14" s="41">
        <v>155</v>
      </c>
      <c r="C14" s="34"/>
      <c r="D14" s="31"/>
      <c r="E14" s="90">
        <v>1355</v>
      </c>
      <c r="F14" s="90">
        <v>2097</v>
      </c>
      <c r="G14" s="90">
        <f>F14-E14+1</f>
        <v>743</v>
      </c>
      <c r="H14" s="126"/>
    </row>
    <row r="15" spans="1:8" ht="13.5" thickBot="1">
      <c r="A15" s="32"/>
      <c r="B15" s="271"/>
      <c r="C15" s="35"/>
      <c r="D15" s="25"/>
      <c r="E15" s="94"/>
      <c r="F15" s="220"/>
      <c r="G15" s="224"/>
      <c r="H15" s="127"/>
    </row>
    <row r="16" spans="1:8" ht="13.5" thickTop="1">
      <c r="A16" s="27" t="s">
        <v>657</v>
      </c>
      <c r="B16" s="41">
        <v>156</v>
      </c>
      <c r="C16" s="38" t="s">
        <v>743</v>
      </c>
      <c r="D16" s="30" t="s">
        <v>744</v>
      </c>
      <c r="E16" s="90">
        <v>1</v>
      </c>
      <c r="F16" s="90">
        <v>633</v>
      </c>
      <c r="G16" s="89">
        <f>F16-E16+1</f>
        <v>633</v>
      </c>
      <c r="H16" s="126">
        <v>1972</v>
      </c>
    </row>
    <row r="17" spans="1:8" ht="12.75">
      <c r="A17" s="27" t="s">
        <v>588</v>
      </c>
      <c r="B17" s="41">
        <v>157</v>
      </c>
      <c r="C17" s="34"/>
      <c r="D17" s="31"/>
      <c r="E17" s="90">
        <v>634</v>
      </c>
      <c r="F17" s="90">
        <v>1310</v>
      </c>
      <c r="G17" s="90">
        <f>F17-E17+1</f>
        <v>677</v>
      </c>
      <c r="H17" s="126"/>
    </row>
    <row r="18" spans="1:11" ht="12.75">
      <c r="A18" s="27" t="s">
        <v>587</v>
      </c>
      <c r="B18" s="41">
        <v>158</v>
      </c>
      <c r="C18" s="34"/>
      <c r="D18" s="31"/>
      <c r="E18" s="90">
        <v>1311</v>
      </c>
      <c r="F18" s="90">
        <v>1972</v>
      </c>
      <c r="G18" s="90">
        <f>F18-E18+1</f>
        <v>662</v>
      </c>
      <c r="H18" s="126"/>
      <c r="J18" s="74"/>
      <c r="K18" s="74"/>
    </row>
    <row r="19" spans="1:8" ht="12.75">
      <c r="A19" s="27" t="s">
        <v>589</v>
      </c>
      <c r="B19" s="249"/>
      <c r="C19" s="34"/>
      <c r="D19" s="31"/>
      <c r="E19" s="90"/>
      <c r="F19" s="90"/>
      <c r="G19" s="90"/>
      <c r="H19" s="126"/>
    </row>
    <row r="20" spans="1:9" ht="12.75">
      <c r="A20" s="27" t="s">
        <v>714</v>
      </c>
      <c r="B20" s="41"/>
      <c r="C20" s="125"/>
      <c r="D20" s="31"/>
      <c r="E20" s="90"/>
      <c r="F20" s="130"/>
      <c r="G20" s="180"/>
      <c r="H20" s="126"/>
      <c r="I20" s="122"/>
    </row>
    <row r="21" spans="1:8" ht="13.5" thickBot="1">
      <c r="A21" s="66"/>
      <c r="B21" s="41"/>
      <c r="C21" s="34"/>
      <c r="D21" s="31"/>
      <c r="E21" s="90"/>
      <c r="F21" s="130"/>
      <c r="G21" s="90"/>
      <c r="H21" s="126"/>
    </row>
    <row r="22" spans="1:8" ht="13.5" thickTop="1">
      <c r="A22" s="29" t="s">
        <v>590</v>
      </c>
      <c r="B22" s="152">
        <v>159</v>
      </c>
      <c r="C22" s="38" t="s">
        <v>591</v>
      </c>
      <c r="D22" s="30" t="s">
        <v>592</v>
      </c>
      <c r="E22" s="89">
        <v>1</v>
      </c>
      <c r="F22" s="89">
        <v>593</v>
      </c>
      <c r="G22" s="89">
        <f>F22-E22+1</f>
        <v>593</v>
      </c>
      <c r="H22" s="132">
        <v>2304</v>
      </c>
    </row>
    <row r="23" spans="1:8" ht="12.75">
      <c r="A23" s="27" t="s">
        <v>593</v>
      </c>
      <c r="B23" s="60">
        <v>160</v>
      </c>
      <c r="C23" s="34"/>
      <c r="D23" s="31"/>
      <c r="E23" s="90">
        <v>594</v>
      </c>
      <c r="F23" s="90">
        <v>1236</v>
      </c>
      <c r="G23" s="90">
        <f>F23-E23+1</f>
        <v>643</v>
      </c>
      <c r="H23" s="138"/>
    </row>
    <row r="24" spans="1:8" ht="12.75">
      <c r="A24" s="27" t="s">
        <v>284</v>
      </c>
      <c r="B24" s="60">
        <v>161</v>
      </c>
      <c r="C24" s="34"/>
      <c r="D24" s="31"/>
      <c r="E24" s="90">
        <v>1237</v>
      </c>
      <c r="F24" s="90">
        <v>1887</v>
      </c>
      <c r="G24" s="90">
        <f>F24-E24+1</f>
        <v>651</v>
      </c>
      <c r="H24" s="126"/>
    </row>
    <row r="25" spans="1:8" ht="12.75">
      <c r="A25" s="27" t="s">
        <v>715</v>
      </c>
      <c r="B25" s="60">
        <v>162</v>
      </c>
      <c r="C25" s="34"/>
      <c r="D25" s="31"/>
      <c r="E25" s="90">
        <v>1888</v>
      </c>
      <c r="F25" s="90">
        <v>2304</v>
      </c>
      <c r="G25" s="90">
        <f>F25-E25+1+(F26-E26+1)</f>
        <v>671</v>
      </c>
      <c r="H25" s="126"/>
    </row>
    <row r="26" spans="1:8" ht="12.75">
      <c r="A26" s="27"/>
      <c r="B26" s="188" t="s">
        <v>241</v>
      </c>
      <c r="C26" s="34" t="s">
        <v>594</v>
      </c>
      <c r="D26" s="31" t="s">
        <v>595</v>
      </c>
      <c r="E26" s="90">
        <v>1</v>
      </c>
      <c r="F26" s="90">
        <v>254</v>
      </c>
      <c r="G26" s="180"/>
      <c r="H26" s="126">
        <v>890</v>
      </c>
    </row>
    <row r="27" spans="1:8" ht="12.75">
      <c r="A27" s="27"/>
      <c r="B27" s="188"/>
      <c r="C27" s="34"/>
      <c r="D27" s="31"/>
      <c r="E27" s="90"/>
      <c r="F27" s="90"/>
      <c r="G27" s="180"/>
      <c r="H27" s="126"/>
    </row>
    <row r="28" spans="1:8" ht="12.75">
      <c r="A28" s="27"/>
      <c r="B28" s="60">
        <v>163</v>
      </c>
      <c r="C28" s="34" t="s">
        <v>594</v>
      </c>
      <c r="D28" s="31" t="s">
        <v>595</v>
      </c>
      <c r="E28" s="90">
        <v>255</v>
      </c>
      <c r="F28" s="90">
        <v>890</v>
      </c>
      <c r="G28" s="90">
        <f>F28-E28+1</f>
        <v>636</v>
      </c>
      <c r="H28" s="126"/>
    </row>
    <row r="29" spans="1:8" ht="13.5" thickBot="1">
      <c r="A29" s="9"/>
      <c r="B29" s="60"/>
      <c r="C29" s="34"/>
      <c r="D29" s="25"/>
      <c r="E29" s="94"/>
      <c r="F29" s="220"/>
      <c r="G29" s="180"/>
      <c r="H29" s="127"/>
    </row>
    <row r="30" spans="1:8" ht="13.5" thickTop="1">
      <c r="A30" s="29" t="s">
        <v>596</v>
      </c>
      <c r="B30" s="165">
        <v>164</v>
      </c>
      <c r="C30" s="38" t="s">
        <v>597</v>
      </c>
      <c r="D30" s="30" t="s">
        <v>598</v>
      </c>
      <c r="E30" s="89">
        <v>1</v>
      </c>
      <c r="F30" s="89">
        <v>706</v>
      </c>
      <c r="G30" s="89">
        <f>F30-E30+1</f>
        <v>706</v>
      </c>
      <c r="H30" s="132">
        <v>1606</v>
      </c>
    </row>
    <row r="31" spans="1:8" ht="12.75">
      <c r="A31" s="27" t="s">
        <v>599</v>
      </c>
      <c r="B31" s="41">
        <v>165</v>
      </c>
      <c r="C31" s="34"/>
      <c r="D31" s="31"/>
      <c r="E31" s="90">
        <v>707</v>
      </c>
      <c r="F31" s="90">
        <v>1464</v>
      </c>
      <c r="G31" s="90">
        <f>F31-E31+1</f>
        <v>758</v>
      </c>
      <c r="H31" s="126"/>
    </row>
    <row r="32" spans="1:8" ht="12.75">
      <c r="A32" s="27" t="s">
        <v>600</v>
      </c>
      <c r="B32" s="41">
        <v>166</v>
      </c>
      <c r="C32" s="34"/>
      <c r="D32" s="31"/>
      <c r="E32" s="90">
        <v>1465</v>
      </c>
      <c r="F32" s="90">
        <v>1606</v>
      </c>
      <c r="G32" s="90">
        <f>F32-E32+1+(F33-E33+1)</f>
        <v>845</v>
      </c>
      <c r="H32" s="126"/>
    </row>
    <row r="33" spans="1:8" ht="12.75">
      <c r="A33" s="27" t="s">
        <v>284</v>
      </c>
      <c r="B33" s="249" t="s">
        <v>241</v>
      </c>
      <c r="C33" s="34" t="s">
        <v>601</v>
      </c>
      <c r="D33" s="31" t="s">
        <v>602</v>
      </c>
      <c r="E33" s="90">
        <v>1</v>
      </c>
      <c r="F33" s="90">
        <v>703</v>
      </c>
      <c r="G33" s="90"/>
      <c r="H33" s="126">
        <v>1510</v>
      </c>
    </row>
    <row r="34" spans="1:8" ht="12.75">
      <c r="A34" s="27" t="s">
        <v>716</v>
      </c>
      <c r="B34" s="249"/>
      <c r="C34" s="34"/>
      <c r="D34" s="31"/>
      <c r="E34" s="90"/>
      <c r="F34" s="90"/>
      <c r="G34" s="90"/>
      <c r="H34" s="126"/>
    </row>
    <row r="35" spans="1:8" ht="12.75">
      <c r="A35" s="27"/>
      <c r="B35" s="41">
        <v>167</v>
      </c>
      <c r="C35" s="34" t="s">
        <v>601</v>
      </c>
      <c r="D35" s="31"/>
      <c r="E35" s="90">
        <v>704</v>
      </c>
      <c r="F35" s="90">
        <v>1510</v>
      </c>
      <c r="G35" s="90">
        <f>F35-E35+1</f>
        <v>807</v>
      </c>
      <c r="H35" s="126"/>
    </row>
    <row r="36" spans="1:8" ht="13.5" thickBot="1">
      <c r="A36" s="27"/>
      <c r="B36" s="42"/>
      <c r="C36" s="34"/>
      <c r="D36" s="31"/>
      <c r="E36" s="90"/>
      <c r="F36" s="130"/>
      <c r="G36" s="180"/>
      <c r="H36" s="127"/>
    </row>
    <row r="37" spans="1:8" ht="13.5" thickTop="1">
      <c r="A37" s="152" t="s">
        <v>603</v>
      </c>
      <c r="B37" s="165">
        <v>168</v>
      </c>
      <c r="C37" s="38" t="s">
        <v>604</v>
      </c>
      <c r="D37" s="30" t="s">
        <v>605</v>
      </c>
      <c r="E37" s="89">
        <v>1</v>
      </c>
      <c r="F37" s="89">
        <v>712</v>
      </c>
      <c r="G37" s="89">
        <f>F37-E37+1</f>
        <v>712</v>
      </c>
      <c r="H37" s="132">
        <v>2221</v>
      </c>
    </row>
    <row r="38" spans="1:8" ht="12.75">
      <c r="A38" s="60" t="s">
        <v>606</v>
      </c>
      <c r="B38" s="41">
        <v>169</v>
      </c>
      <c r="C38" s="34"/>
      <c r="D38" s="31"/>
      <c r="E38" s="90">
        <v>713</v>
      </c>
      <c r="F38" s="90">
        <v>1470</v>
      </c>
      <c r="G38" s="90">
        <f>F38-E38+1</f>
        <v>758</v>
      </c>
      <c r="H38" s="126"/>
    </row>
    <row r="39" spans="1:8" ht="12.75">
      <c r="A39" s="60" t="s">
        <v>607</v>
      </c>
      <c r="B39" s="41">
        <v>170</v>
      </c>
      <c r="C39" s="34"/>
      <c r="D39" s="31"/>
      <c r="E39" s="90">
        <v>1471</v>
      </c>
      <c r="F39" s="90">
        <v>2221</v>
      </c>
      <c r="G39" s="90">
        <f>F39-E39+1</f>
        <v>751</v>
      </c>
      <c r="H39" s="126"/>
    </row>
    <row r="40" spans="1:8" ht="12.75">
      <c r="A40" s="60" t="s">
        <v>532</v>
      </c>
      <c r="B40" s="41"/>
      <c r="C40" s="34"/>
      <c r="D40" s="31"/>
      <c r="E40" s="90"/>
      <c r="F40" s="130"/>
      <c r="G40" s="180"/>
      <c r="H40" s="126"/>
    </row>
    <row r="41" spans="1:8" ht="13.5" thickBot="1">
      <c r="A41" s="62" t="s">
        <v>717</v>
      </c>
      <c r="B41" s="42"/>
      <c r="C41" s="35"/>
      <c r="D41" s="31"/>
      <c r="E41" s="90"/>
      <c r="F41" s="130"/>
      <c r="G41" s="94"/>
      <c r="H41" s="127"/>
    </row>
    <row r="42" spans="1:8" ht="24.75" thickBot="1" thickTop="1">
      <c r="A42" s="289" t="s">
        <v>739</v>
      </c>
      <c r="B42" s="290"/>
      <c r="C42" s="290"/>
      <c r="D42" s="290"/>
      <c r="E42" s="290"/>
      <c r="F42" s="290"/>
      <c r="G42" s="63"/>
      <c r="H42" s="72"/>
    </row>
    <row r="43" spans="1:8" ht="48.75" thickBot="1" thickTop="1">
      <c r="A43" s="4" t="s">
        <v>0</v>
      </c>
      <c r="B43" s="58" t="s">
        <v>1</v>
      </c>
      <c r="C43" s="4" t="s">
        <v>2</v>
      </c>
      <c r="D43" s="58" t="s">
        <v>3</v>
      </c>
      <c r="E43" s="4" t="s">
        <v>243</v>
      </c>
      <c r="F43" s="4" t="s">
        <v>242</v>
      </c>
      <c r="G43" s="45" t="s">
        <v>244</v>
      </c>
      <c r="H43" s="55" t="s">
        <v>245</v>
      </c>
    </row>
    <row r="44" spans="1:8" ht="13.5" thickTop="1">
      <c r="A44" s="152" t="s">
        <v>608</v>
      </c>
      <c r="B44" s="152">
        <v>171</v>
      </c>
      <c r="C44" s="38" t="s">
        <v>609</v>
      </c>
      <c r="D44" s="30" t="s">
        <v>610</v>
      </c>
      <c r="E44" s="89">
        <v>1</v>
      </c>
      <c r="F44" s="89">
        <v>716</v>
      </c>
      <c r="G44" s="89">
        <f>F44-E44+1</f>
        <v>716</v>
      </c>
      <c r="H44" s="132">
        <v>1514</v>
      </c>
    </row>
    <row r="45" spans="1:8" ht="12.75">
      <c r="A45" s="60" t="s">
        <v>611</v>
      </c>
      <c r="B45" s="60">
        <v>172</v>
      </c>
      <c r="C45" s="34"/>
      <c r="D45" s="31"/>
      <c r="E45" s="90">
        <v>717</v>
      </c>
      <c r="F45" s="90">
        <v>1514</v>
      </c>
      <c r="G45" s="90">
        <f>F45-E45+1</f>
        <v>798</v>
      </c>
      <c r="H45" s="126"/>
    </row>
    <row r="46" spans="1:8" ht="12.75">
      <c r="A46" s="60" t="s">
        <v>720</v>
      </c>
      <c r="B46" s="60"/>
      <c r="C46" s="34"/>
      <c r="D46" s="31"/>
      <c r="E46" s="90"/>
      <c r="F46" s="130"/>
      <c r="G46" s="180"/>
      <c r="H46" s="126"/>
    </row>
    <row r="47" spans="1:8" ht="12.75">
      <c r="A47" s="60" t="s">
        <v>362</v>
      </c>
      <c r="B47" s="60"/>
      <c r="C47" s="34"/>
      <c r="D47" s="31"/>
      <c r="E47" s="90"/>
      <c r="F47" s="130"/>
      <c r="G47" s="180"/>
      <c r="H47" s="126"/>
    </row>
    <row r="48" spans="1:8" ht="12.75">
      <c r="A48" s="60" t="s">
        <v>718</v>
      </c>
      <c r="B48" s="60"/>
      <c r="C48" s="34"/>
      <c r="D48" s="31"/>
      <c r="E48" s="90"/>
      <c r="F48" s="130"/>
      <c r="G48" s="180"/>
      <c r="H48" s="126"/>
    </row>
    <row r="49" spans="1:8" ht="13.5" thickBot="1">
      <c r="A49" s="60"/>
      <c r="B49" s="62"/>
      <c r="C49" s="34"/>
      <c r="D49" s="31"/>
      <c r="E49" s="90"/>
      <c r="F49" s="130"/>
      <c r="G49" s="180"/>
      <c r="H49" s="127"/>
    </row>
    <row r="50" spans="1:8" ht="13.5" thickTop="1">
      <c r="A50" s="152" t="s">
        <v>612</v>
      </c>
      <c r="B50" s="152">
        <v>173</v>
      </c>
      <c r="C50" s="38" t="s">
        <v>613</v>
      </c>
      <c r="D50" s="30" t="s">
        <v>614</v>
      </c>
      <c r="E50" s="89">
        <v>1</v>
      </c>
      <c r="F50" s="89">
        <v>605</v>
      </c>
      <c r="G50" s="89">
        <f aca="true" t="shared" si="1" ref="G50:G56">F50-E50+1</f>
        <v>605</v>
      </c>
      <c r="H50" s="132">
        <v>2673</v>
      </c>
    </row>
    <row r="51" spans="1:8" ht="12.75">
      <c r="A51" s="60" t="s">
        <v>615</v>
      </c>
      <c r="B51" s="60">
        <v>174</v>
      </c>
      <c r="C51" s="34"/>
      <c r="D51" s="31"/>
      <c r="E51" s="90">
        <v>606</v>
      </c>
      <c r="F51" s="90">
        <v>1266</v>
      </c>
      <c r="G51" s="90">
        <f t="shared" si="1"/>
        <v>661</v>
      </c>
      <c r="H51" s="126"/>
    </row>
    <row r="52" spans="1:8" ht="12.75">
      <c r="A52" s="60" t="s">
        <v>616</v>
      </c>
      <c r="B52" s="60">
        <v>175</v>
      </c>
      <c r="C52" s="34"/>
      <c r="D52" s="31"/>
      <c r="E52" s="90">
        <v>1267</v>
      </c>
      <c r="F52" s="90">
        <v>1938</v>
      </c>
      <c r="G52" s="90">
        <f t="shared" si="1"/>
        <v>672</v>
      </c>
      <c r="H52" s="126"/>
    </row>
    <row r="53" spans="1:8" ht="12.75">
      <c r="A53" s="60" t="s">
        <v>532</v>
      </c>
      <c r="B53" s="60">
        <v>176</v>
      </c>
      <c r="C53" s="34"/>
      <c r="D53" s="31"/>
      <c r="E53" s="90">
        <v>1939</v>
      </c>
      <c r="F53" s="90">
        <v>2673</v>
      </c>
      <c r="G53" s="90">
        <f t="shared" si="1"/>
        <v>735</v>
      </c>
      <c r="H53" s="126"/>
    </row>
    <row r="54" spans="1:8" ht="12.75">
      <c r="A54" s="60" t="s">
        <v>719</v>
      </c>
      <c r="B54" s="60">
        <v>177</v>
      </c>
      <c r="C54" s="34" t="s">
        <v>617</v>
      </c>
      <c r="D54" s="31" t="s">
        <v>618</v>
      </c>
      <c r="E54" s="90">
        <v>1</v>
      </c>
      <c r="F54" s="90">
        <v>770</v>
      </c>
      <c r="G54" s="90">
        <f t="shared" si="1"/>
        <v>770</v>
      </c>
      <c r="H54" s="126">
        <v>2402</v>
      </c>
    </row>
    <row r="55" spans="1:8" ht="12.75">
      <c r="A55" s="60"/>
      <c r="B55" s="60">
        <v>178</v>
      </c>
      <c r="C55" s="34"/>
      <c r="D55" s="31"/>
      <c r="E55" s="90">
        <v>771</v>
      </c>
      <c r="F55" s="90">
        <v>1532</v>
      </c>
      <c r="G55" s="90">
        <f t="shared" si="1"/>
        <v>762</v>
      </c>
      <c r="H55" s="126"/>
    </row>
    <row r="56" spans="1:8" ht="12.75">
      <c r="A56" s="60"/>
      <c r="B56" s="60">
        <v>179</v>
      </c>
      <c r="C56" s="34"/>
      <c r="D56" s="31"/>
      <c r="E56" s="90">
        <v>1533</v>
      </c>
      <c r="F56" s="90">
        <v>2402</v>
      </c>
      <c r="G56" s="90">
        <f t="shared" si="1"/>
        <v>870</v>
      </c>
      <c r="H56" s="126"/>
    </row>
    <row r="57" spans="1:8" ht="13.5" thickBot="1">
      <c r="A57" s="60"/>
      <c r="B57" s="60"/>
      <c r="C57" s="34"/>
      <c r="D57" s="31"/>
      <c r="E57" s="90"/>
      <c r="F57" s="130"/>
      <c r="G57" s="180"/>
      <c r="H57" s="127"/>
    </row>
    <row r="58" spans="1:8" ht="13.5" thickTop="1">
      <c r="A58" s="152" t="s">
        <v>619</v>
      </c>
      <c r="B58" s="152">
        <v>180</v>
      </c>
      <c r="C58" s="38" t="s">
        <v>620</v>
      </c>
      <c r="D58" s="30" t="s">
        <v>621</v>
      </c>
      <c r="E58" s="89">
        <v>1</v>
      </c>
      <c r="F58" s="89">
        <v>613</v>
      </c>
      <c r="G58" s="89">
        <f>F58-E58+1</f>
        <v>613</v>
      </c>
      <c r="H58" s="132">
        <v>1233</v>
      </c>
    </row>
    <row r="59" spans="1:8" ht="12.75">
      <c r="A59" s="60" t="s">
        <v>622</v>
      </c>
      <c r="B59" s="60">
        <v>181</v>
      </c>
      <c r="C59" s="34"/>
      <c r="D59" s="31"/>
      <c r="E59" s="90">
        <v>614</v>
      </c>
      <c r="F59" s="90">
        <v>1233</v>
      </c>
      <c r="G59" s="90">
        <f>F59-E59+1</f>
        <v>620</v>
      </c>
      <c r="H59" s="126"/>
    </row>
    <row r="60" spans="1:8" ht="12.75">
      <c r="A60" s="60" t="s">
        <v>532</v>
      </c>
      <c r="B60" s="60">
        <v>182</v>
      </c>
      <c r="C60" s="34" t="s">
        <v>623</v>
      </c>
      <c r="D60" s="31" t="s">
        <v>624</v>
      </c>
      <c r="E60" s="90">
        <v>1</v>
      </c>
      <c r="F60" s="90">
        <v>670</v>
      </c>
      <c r="G60" s="90">
        <f>F60-E60+1</f>
        <v>670</v>
      </c>
      <c r="H60" s="126">
        <v>2020</v>
      </c>
    </row>
    <row r="61" spans="1:8" ht="12.75">
      <c r="A61" s="60" t="s">
        <v>721</v>
      </c>
      <c r="B61" s="60">
        <v>183</v>
      </c>
      <c r="C61" s="34"/>
      <c r="D61" s="31"/>
      <c r="E61" s="90">
        <v>671</v>
      </c>
      <c r="F61" s="90">
        <v>1336</v>
      </c>
      <c r="G61" s="90">
        <f>F61-E61+1</f>
        <v>666</v>
      </c>
      <c r="H61" s="126"/>
    </row>
    <row r="62" spans="1:8" ht="12.75">
      <c r="A62" s="60"/>
      <c r="B62" s="60">
        <v>184</v>
      </c>
      <c r="C62" s="34"/>
      <c r="D62" s="31"/>
      <c r="E62" s="90">
        <v>1337</v>
      </c>
      <c r="F62" s="90">
        <v>2020</v>
      </c>
      <c r="G62" s="90">
        <f>F62-E62+1</f>
        <v>684</v>
      </c>
      <c r="H62" s="126"/>
    </row>
    <row r="63" spans="1:8" ht="13.5" thickBot="1">
      <c r="A63" s="62"/>
      <c r="B63" s="62"/>
      <c r="C63" s="35"/>
      <c r="D63" s="25"/>
      <c r="E63" s="94"/>
      <c r="F63" s="220"/>
      <c r="G63" s="180"/>
      <c r="H63" s="127"/>
    </row>
    <row r="64" spans="1:8" ht="13.5" thickTop="1">
      <c r="A64" s="132" t="s">
        <v>722</v>
      </c>
      <c r="B64" s="152">
        <v>185</v>
      </c>
      <c r="C64" s="38" t="s">
        <v>625</v>
      </c>
      <c r="D64" s="30" t="s">
        <v>626</v>
      </c>
      <c r="E64" s="89">
        <v>1</v>
      </c>
      <c r="F64" s="89">
        <v>615</v>
      </c>
      <c r="G64" s="89">
        <f>F64-E64+1</f>
        <v>615</v>
      </c>
      <c r="H64" s="126">
        <v>2187</v>
      </c>
    </row>
    <row r="65" spans="1:8" ht="12.75">
      <c r="A65" s="126" t="s">
        <v>723</v>
      </c>
      <c r="B65" s="60">
        <v>186</v>
      </c>
      <c r="C65" s="34"/>
      <c r="D65" s="31"/>
      <c r="E65" s="90">
        <v>616</v>
      </c>
      <c r="F65" s="90">
        <v>1330</v>
      </c>
      <c r="G65" s="90">
        <f aca="true" t="shared" si="2" ref="G65:G79">F65-E65+1</f>
        <v>715</v>
      </c>
      <c r="H65" s="126"/>
    </row>
    <row r="66" spans="1:8" ht="12.75">
      <c r="A66" s="126" t="s">
        <v>724</v>
      </c>
      <c r="B66" s="60">
        <v>187</v>
      </c>
      <c r="C66" s="34"/>
      <c r="D66" s="31"/>
      <c r="E66" s="90">
        <v>1331</v>
      </c>
      <c r="F66" s="90">
        <v>2094</v>
      </c>
      <c r="G66" s="90">
        <f t="shared" si="2"/>
        <v>764</v>
      </c>
      <c r="H66" s="126"/>
    </row>
    <row r="67" spans="1:8" ht="12.75">
      <c r="A67" s="126" t="s">
        <v>527</v>
      </c>
      <c r="B67" s="60">
        <v>188</v>
      </c>
      <c r="C67" s="34"/>
      <c r="D67" s="31"/>
      <c r="E67" s="90">
        <v>2095</v>
      </c>
      <c r="F67" s="90">
        <v>2187</v>
      </c>
      <c r="G67" s="90">
        <f>F67-E67+1+(F68-E68+1)</f>
        <v>756</v>
      </c>
      <c r="H67" s="126"/>
    </row>
    <row r="68" spans="1:8" ht="12.75">
      <c r="A68" s="126" t="s">
        <v>725</v>
      </c>
      <c r="B68" s="188" t="s">
        <v>241</v>
      </c>
      <c r="C68" s="34" t="s">
        <v>627</v>
      </c>
      <c r="D68" s="31" t="s">
        <v>628</v>
      </c>
      <c r="E68" s="90">
        <v>1</v>
      </c>
      <c r="F68" s="90">
        <v>663</v>
      </c>
      <c r="G68" s="90"/>
      <c r="H68" s="126">
        <v>2170</v>
      </c>
    </row>
    <row r="69" spans="1:8" ht="12.75">
      <c r="A69" s="126"/>
      <c r="B69" s="188"/>
      <c r="C69" s="34"/>
      <c r="D69" s="31"/>
      <c r="E69" s="90"/>
      <c r="F69" s="90"/>
      <c r="G69" s="90"/>
      <c r="H69" s="126"/>
    </row>
    <row r="70" spans="1:8" ht="12.75">
      <c r="A70" s="126"/>
      <c r="B70" s="60">
        <v>189</v>
      </c>
      <c r="C70" s="34"/>
      <c r="D70" s="31"/>
      <c r="E70" s="90">
        <v>664</v>
      </c>
      <c r="F70" s="90">
        <v>1423</v>
      </c>
      <c r="G70" s="90">
        <f t="shared" si="2"/>
        <v>760</v>
      </c>
      <c r="H70" s="126"/>
    </row>
    <row r="71" spans="1:8" ht="12.75">
      <c r="A71" s="126"/>
      <c r="B71" s="60">
        <v>190</v>
      </c>
      <c r="C71" s="34"/>
      <c r="D71" s="31"/>
      <c r="E71" s="90">
        <v>1424</v>
      </c>
      <c r="F71" s="90">
        <v>2170</v>
      </c>
      <c r="G71" s="90">
        <f t="shared" si="2"/>
        <v>747</v>
      </c>
      <c r="H71" s="126"/>
    </row>
    <row r="72" spans="1:12" ht="13.5" thickBot="1">
      <c r="A72" s="272"/>
      <c r="B72" s="272"/>
      <c r="C72" s="134"/>
      <c r="D72" s="116"/>
      <c r="E72" s="94"/>
      <c r="F72" s="220"/>
      <c r="G72" s="180"/>
      <c r="H72" s="126"/>
      <c r="L72" s="123"/>
    </row>
    <row r="73" spans="1:8" ht="13.5" thickTop="1">
      <c r="A73" s="152" t="s">
        <v>629</v>
      </c>
      <c r="B73" s="152">
        <v>191</v>
      </c>
      <c r="C73" s="38" t="s">
        <v>630</v>
      </c>
      <c r="D73" s="30" t="s">
        <v>631</v>
      </c>
      <c r="E73" s="89">
        <v>1</v>
      </c>
      <c r="F73" s="89">
        <v>699</v>
      </c>
      <c r="G73" s="89">
        <f t="shared" si="2"/>
        <v>699</v>
      </c>
      <c r="H73" s="132">
        <v>2355</v>
      </c>
    </row>
    <row r="74" spans="1:11" ht="12.75">
      <c r="A74" s="60" t="s">
        <v>632</v>
      </c>
      <c r="B74" s="60">
        <v>192</v>
      </c>
      <c r="C74" s="34"/>
      <c r="D74" s="31"/>
      <c r="E74" s="90">
        <v>700</v>
      </c>
      <c r="F74" s="90">
        <v>1517</v>
      </c>
      <c r="G74" s="90">
        <f t="shared" si="2"/>
        <v>818</v>
      </c>
      <c r="H74" s="126"/>
      <c r="J74" s="67"/>
      <c r="K74" s="67"/>
    </row>
    <row r="75" spans="1:8" ht="12.75">
      <c r="A75" s="60" t="s">
        <v>633</v>
      </c>
      <c r="B75" s="60">
        <v>193</v>
      </c>
      <c r="C75" s="34"/>
      <c r="D75" s="31"/>
      <c r="E75" s="90">
        <v>1518</v>
      </c>
      <c r="F75" s="90">
        <v>2355</v>
      </c>
      <c r="G75" s="90">
        <f t="shared" si="2"/>
        <v>838</v>
      </c>
      <c r="H75" s="126"/>
    </row>
    <row r="76" spans="1:8" ht="12.75">
      <c r="A76" s="60" t="s">
        <v>284</v>
      </c>
      <c r="B76" s="60"/>
      <c r="C76" s="34"/>
      <c r="D76" s="31"/>
      <c r="E76" s="90"/>
      <c r="F76" s="130"/>
      <c r="G76" s="180"/>
      <c r="H76" s="126"/>
    </row>
    <row r="77" spans="1:8" ht="12.75">
      <c r="A77" s="60" t="s">
        <v>726</v>
      </c>
      <c r="B77" s="60"/>
      <c r="C77" s="34"/>
      <c r="D77" s="31"/>
      <c r="E77" s="90"/>
      <c r="F77" s="130"/>
      <c r="G77" s="180"/>
      <c r="H77" s="126"/>
    </row>
    <row r="78" spans="1:8" ht="13.5" thickBot="1">
      <c r="A78" s="52"/>
      <c r="B78" s="42"/>
      <c r="C78" s="35"/>
      <c r="D78" s="25"/>
      <c r="E78" s="90"/>
      <c r="F78" s="130"/>
      <c r="G78" s="180"/>
      <c r="H78" s="126"/>
    </row>
    <row r="79" spans="1:8" ht="13.5" thickTop="1">
      <c r="A79" s="152" t="s">
        <v>634</v>
      </c>
      <c r="B79" s="152">
        <v>194</v>
      </c>
      <c r="C79" s="38" t="s">
        <v>635</v>
      </c>
      <c r="D79" s="30" t="s">
        <v>636</v>
      </c>
      <c r="E79" s="226">
        <v>1</v>
      </c>
      <c r="F79" s="227">
        <v>206</v>
      </c>
      <c r="G79" s="227">
        <f t="shared" si="2"/>
        <v>206</v>
      </c>
      <c r="H79" s="149">
        <v>206</v>
      </c>
    </row>
    <row r="80" spans="1:8" ht="12.75">
      <c r="A80" s="60" t="s">
        <v>637</v>
      </c>
      <c r="B80" s="60"/>
      <c r="C80" s="34"/>
      <c r="D80" s="31"/>
      <c r="E80" s="228"/>
      <c r="F80" s="130"/>
      <c r="G80" s="91"/>
      <c r="H80" s="150"/>
    </row>
    <row r="81" spans="1:8" ht="12.75">
      <c r="A81" s="60" t="s">
        <v>23</v>
      </c>
      <c r="B81" s="60"/>
      <c r="C81" s="34"/>
      <c r="D81" s="31"/>
      <c r="E81" s="228"/>
      <c r="F81" s="130"/>
      <c r="G81" s="91"/>
      <c r="H81" s="150"/>
    </row>
    <row r="82" spans="1:8" ht="12.75">
      <c r="A82" s="60" t="s">
        <v>727</v>
      </c>
      <c r="B82" s="60"/>
      <c r="C82" s="34"/>
      <c r="D82" s="31"/>
      <c r="E82" s="228"/>
      <c r="F82" s="130"/>
      <c r="G82" s="91"/>
      <c r="H82" s="150"/>
    </row>
    <row r="83" spans="1:8" ht="13.5" thickBot="1">
      <c r="A83" s="52"/>
      <c r="B83" s="42"/>
      <c r="C83" s="35"/>
      <c r="D83" s="25"/>
      <c r="E83" s="229"/>
      <c r="F83" s="191"/>
      <c r="G83" s="230"/>
      <c r="H83" s="145"/>
    </row>
    <row r="84" spans="1:8" ht="13.5" thickTop="1">
      <c r="A84" s="132" t="s">
        <v>728</v>
      </c>
      <c r="B84" s="152">
        <v>195</v>
      </c>
      <c r="C84" s="38" t="s">
        <v>638</v>
      </c>
      <c r="D84" s="30" t="s">
        <v>639</v>
      </c>
      <c r="E84" s="90">
        <v>1</v>
      </c>
      <c r="F84" s="131">
        <v>302</v>
      </c>
      <c r="G84" s="215">
        <f>F84-E84+1+(F85-E85+1)</f>
        <v>501</v>
      </c>
      <c r="H84" s="147">
        <v>302</v>
      </c>
    </row>
    <row r="85" spans="1:8" ht="12.75">
      <c r="A85" s="126" t="s">
        <v>729</v>
      </c>
      <c r="B85" s="188" t="s">
        <v>241</v>
      </c>
      <c r="C85" s="34" t="s">
        <v>640</v>
      </c>
      <c r="D85" s="31" t="s">
        <v>641</v>
      </c>
      <c r="E85" s="90">
        <v>1</v>
      </c>
      <c r="F85" s="131">
        <v>199</v>
      </c>
      <c r="G85" s="215"/>
      <c r="H85" s="147">
        <v>749</v>
      </c>
    </row>
    <row r="86" spans="1:8" ht="12.75">
      <c r="A86" s="126" t="s">
        <v>672</v>
      </c>
      <c r="B86" s="188"/>
      <c r="C86" s="34"/>
      <c r="D86" s="31"/>
      <c r="E86" s="90"/>
      <c r="F86" s="131"/>
      <c r="G86" s="215"/>
      <c r="H86" s="147"/>
    </row>
    <row r="87" spans="1:8" ht="12.75">
      <c r="A87" s="126" t="s">
        <v>532</v>
      </c>
      <c r="B87" s="60">
        <v>196</v>
      </c>
      <c r="C87" s="34"/>
      <c r="D87" s="31"/>
      <c r="E87" s="90">
        <v>200</v>
      </c>
      <c r="F87" s="131">
        <v>749</v>
      </c>
      <c r="G87" s="215">
        <f>F87-E87+1</f>
        <v>550</v>
      </c>
      <c r="H87" s="147"/>
    </row>
    <row r="88" spans="1:8" ht="12.75">
      <c r="A88" s="126" t="s">
        <v>730</v>
      </c>
      <c r="B88" s="60"/>
      <c r="C88" s="34"/>
      <c r="D88" s="31"/>
      <c r="E88" s="90"/>
      <c r="F88" s="91"/>
      <c r="G88" s="215"/>
      <c r="H88" s="147"/>
    </row>
    <row r="89" spans="1:9" ht="12.75">
      <c r="A89" s="126"/>
      <c r="B89" s="60">
        <v>197</v>
      </c>
      <c r="C89" s="34" t="s">
        <v>642</v>
      </c>
      <c r="D89" s="31" t="s">
        <v>643</v>
      </c>
      <c r="E89" s="90">
        <v>1</v>
      </c>
      <c r="F89" s="91">
        <v>541</v>
      </c>
      <c r="G89" s="215">
        <f>F89-E89+1</f>
        <v>541</v>
      </c>
      <c r="H89" s="147">
        <v>1681</v>
      </c>
      <c r="I89" s="15"/>
    </row>
    <row r="90" spans="1:8" ht="12.75">
      <c r="A90" s="126"/>
      <c r="B90" s="60">
        <v>198</v>
      </c>
      <c r="C90" s="34"/>
      <c r="D90" s="26"/>
      <c r="E90" s="90">
        <v>542</v>
      </c>
      <c r="F90" s="131">
        <v>1087</v>
      </c>
      <c r="G90" s="215">
        <f>F90-E90+1</f>
        <v>546</v>
      </c>
      <c r="H90" s="147"/>
    </row>
    <row r="91" spans="1:8" ht="12.75">
      <c r="A91" s="126"/>
      <c r="B91" s="60">
        <v>199</v>
      </c>
      <c r="C91" s="34"/>
      <c r="D91" s="31"/>
      <c r="E91" s="90">
        <v>1088</v>
      </c>
      <c r="F91" s="131">
        <v>1681</v>
      </c>
      <c r="G91" s="215">
        <f>F91-E91+1</f>
        <v>594</v>
      </c>
      <c r="H91" s="147"/>
    </row>
    <row r="92" spans="1:8" ht="12.75">
      <c r="A92" s="126"/>
      <c r="B92" s="60"/>
      <c r="C92" s="34"/>
      <c r="D92" s="31"/>
      <c r="E92" s="90"/>
      <c r="F92" s="91"/>
      <c r="G92" s="215"/>
      <c r="H92" s="147"/>
    </row>
    <row r="93" spans="1:8" ht="13.5" thickBot="1">
      <c r="A93" s="62"/>
      <c r="B93" s="52"/>
      <c r="C93" s="35"/>
      <c r="D93" s="25"/>
      <c r="E93" s="94"/>
      <c r="F93" s="224"/>
      <c r="G93" s="231"/>
      <c r="H93" s="148"/>
    </row>
    <row r="94" spans="1:8" ht="13.5" thickTop="1">
      <c r="A94" s="60" t="s">
        <v>644</v>
      </c>
      <c r="B94" s="152">
        <v>200</v>
      </c>
      <c r="C94" s="38" t="s">
        <v>645</v>
      </c>
      <c r="D94" s="30" t="s">
        <v>646</v>
      </c>
      <c r="E94" s="89">
        <v>1</v>
      </c>
      <c r="F94" s="89">
        <v>956</v>
      </c>
      <c r="G94" s="90">
        <f>F94-E94+1</f>
        <v>956</v>
      </c>
      <c r="H94" s="126">
        <v>956</v>
      </c>
    </row>
    <row r="95" spans="1:8" ht="12.75">
      <c r="A95" s="60" t="s">
        <v>647</v>
      </c>
      <c r="B95" s="60"/>
      <c r="C95" s="34"/>
      <c r="D95" s="31"/>
      <c r="E95" s="90"/>
      <c r="F95" s="130"/>
      <c r="G95" s="180"/>
      <c r="H95" s="126"/>
    </row>
    <row r="96" spans="1:8" ht="12.75">
      <c r="A96" s="60" t="s">
        <v>532</v>
      </c>
      <c r="B96" s="60"/>
      <c r="C96" s="34"/>
      <c r="D96" s="31"/>
      <c r="E96" s="90"/>
      <c r="F96" s="130"/>
      <c r="G96" s="180"/>
      <c r="H96" s="126"/>
    </row>
    <row r="97" spans="1:8" ht="13.5" thickBot="1">
      <c r="A97" s="62" t="s">
        <v>731</v>
      </c>
      <c r="B97" s="62"/>
      <c r="C97" s="35"/>
      <c r="D97" s="25"/>
      <c r="E97" s="94"/>
      <c r="F97" s="220"/>
      <c r="G97" s="232"/>
      <c r="H97" s="141"/>
    </row>
    <row r="98" ht="13.5" thickTop="1">
      <c r="G98"/>
    </row>
    <row r="99" spans="1:8" ht="12.75">
      <c r="A99" s="3" t="s">
        <v>671</v>
      </c>
      <c r="B99" s="3" t="s">
        <v>845</v>
      </c>
      <c r="C99" s="3" t="s">
        <v>269</v>
      </c>
      <c r="D99" s="8"/>
      <c r="E99" s="8"/>
      <c r="F99" s="8"/>
      <c r="G99" s="3">
        <f>SUM(G3:G98)</f>
        <v>38176</v>
      </c>
      <c r="H99" s="8">
        <f>H3+H12+H16+H22+H26+H30+H33+H37+H44+H50+H54+H58+H60+H64+H68+H73+H79+H84+H85+H89+H94</f>
        <v>38176</v>
      </c>
    </row>
    <row r="100" spans="1:8" ht="12.75">
      <c r="A100" s="3">
        <v>13</v>
      </c>
      <c r="B100" s="3">
        <v>55</v>
      </c>
      <c r="C100" s="3">
        <v>21</v>
      </c>
      <c r="D100" s="8"/>
      <c r="E100" s="8"/>
      <c r="F100" s="8"/>
      <c r="H100" s="15"/>
    </row>
    <row r="101" spans="1:8" ht="12.75">
      <c r="A101" s="3"/>
      <c r="B101" s="2"/>
      <c r="D101" s="8"/>
      <c r="E101" s="8"/>
      <c r="F101" s="8"/>
      <c r="H101" s="15"/>
    </row>
    <row r="102" spans="1:7" ht="12.75">
      <c r="A102" s="3"/>
      <c r="G102" s="8"/>
    </row>
    <row r="103" spans="1:2" ht="12.75">
      <c r="A103" s="3"/>
      <c r="B103" s="3"/>
    </row>
  </sheetData>
  <sheetProtection/>
  <mergeCells count="2">
    <mergeCell ref="A1:F1"/>
    <mergeCell ref="A42:F42"/>
  </mergeCells>
  <printOptions gridLines="1"/>
  <pageMargins left="0.75" right="0.75" top="1" bottom="1" header="0.5" footer="0.5"/>
  <pageSetup fitToHeight="0" fitToWidth="1" horizontalDpi="600" verticalDpi="600" orientation="portrait" paperSize="9" scale="78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zoomScalePageLayoutView="0" workbookViewId="0" topLeftCell="A103">
      <selection activeCell="D120" sqref="D120"/>
    </sheetView>
  </sheetViews>
  <sheetFormatPr defaultColWidth="9.140625" defaultRowHeight="12.75"/>
  <cols>
    <col min="1" max="1" width="36.57421875" style="0" customWidth="1"/>
    <col min="2" max="2" width="9.00390625" style="0" bestFit="1" customWidth="1"/>
    <col min="3" max="3" width="22.7109375" style="0" customWidth="1"/>
    <col min="4" max="4" width="11.00390625" style="0" bestFit="1" customWidth="1"/>
    <col min="5" max="5" width="10.7109375" style="3" bestFit="1" customWidth="1"/>
    <col min="6" max="7" width="9.140625" style="3" customWidth="1"/>
    <col min="9" max="9" width="33.421875" style="0" customWidth="1"/>
  </cols>
  <sheetData>
    <row r="1" spans="1:8" ht="24.75" thickBot="1" thickTop="1">
      <c r="A1" s="289" t="s">
        <v>740</v>
      </c>
      <c r="B1" s="290"/>
      <c r="C1" s="290"/>
      <c r="D1" s="290"/>
      <c r="E1" s="290"/>
      <c r="F1" s="290"/>
      <c r="G1" s="63"/>
      <c r="H1" s="71"/>
    </row>
    <row r="2" spans="1:8" ht="48.75" thickBot="1" thickTop="1">
      <c r="A2" s="40" t="s">
        <v>0</v>
      </c>
      <c r="B2" s="4" t="s">
        <v>1</v>
      </c>
      <c r="C2" s="58" t="s">
        <v>2</v>
      </c>
      <c r="D2" s="40" t="s">
        <v>3</v>
      </c>
      <c r="E2" s="4" t="s">
        <v>243</v>
      </c>
      <c r="F2" s="58" t="s">
        <v>242</v>
      </c>
      <c r="G2" s="118" t="s">
        <v>244</v>
      </c>
      <c r="H2" s="51" t="s">
        <v>245</v>
      </c>
    </row>
    <row r="3" spans="1:8" ht="13.5" thickTop="1">
      <c r="A3" s="29" t="s">
        <v>418</v>
      </c>
      <c r="B3" s="152">
        <v>201</v>
      </c>
      <c r="C3" s="152" t="s">
        <v>419</v>
      </c>
      <c r="D3" s="30" t="s">
        <v>420</v>
      </c>
      <c r="E3" s="90">
        <v>1</v>
      </c>
      <c r="F3" s="90">
        <v>604</v>
      </c>
      <c r="G3" s="89">
        <f>F3-E3+1</f>
        <v>604</v>
      </c>
      <c r="H3" s="126">
        <v>1746</v>
      </c>
    </row>
    <row r="4" spans="1:8" ht="12.75">
      <c r="A4" s="27" t="s">
        <v>421</v>
      </c>
      <c r="B4" s="60">
        <v>202</v>
      </c>
      <c r="C4" s="60"/>
      <c r="D4" s="31"/>
      <c r="E4" s="90">
        <v>605</v>
      </c>
      <c r="F4" s="90">
        <v>1260</v>
      </c>
      <c r="G4" s="90">
        <f>F4-E4+1</f>
        <v>656</v>
      </c>
      <c r="H4" s="126"/>
    </row>
    <row r="5" spans="1:8" ht="12.75">
      <c r="A5" s="27" t="s">
        <v>356</v>
      </c>
      <c r="B5" s="60">
        <v>203</v>
      </c>
      <c r="C5" s="60"/>
      <c r="D5" s="31"/>
      <c r="E5" s="90">
        <v>1261</v>
      </c>
      <c r="F5" s="90">
        <v>1746</v>
      </c>
      <c r="G5" s="90">
        <f>F5-E5+1+(F6-E6+1)</f>
        <v>692</v>
      </c>
      <c r="H5" s="126"/>
    </row>
    <row r="6" spans="1:8" ht="12.75">
      <c r="A6" s="27" t="s">
        <v>290</v>
      </c>
      <c r="B6" s="188" t="s">
        <v>241</v>
      </c>
      <c r="C6" s="60" t="s">
        <v>422</v>
      </c>
      <c r="D6" s="31" t="s">
        <v>423</v>
      </c>
      <c r="E6" s="90">
        <v>1</v>
      </c>
      <c r="F6" s="90">
        <v>206</v>
      </c>
      <c r="G6" s="90"/>
      <c r="H6" s="126">
        <v>1615</v>
      </c>
    </row>
    <row r="7" spans="1:9" ht="12.75">
      <c r="A7" s="27" t="s">
        <v>761</v>
      </c>
      <c r="B7" s="188"/>
      <c r="C7" s="60"/>
      <c r="D7" s="31"/>
      <c r="E7" s="90"/>
      <c r="F7" s="90"/>
      <c r="G7" s="90"/>
      <c r="H7" s="138" t="s">
        <v>279</v>
      </c>
      <c r="I7" s="74"/>
    </row>
    <row r="8" spans="1:9" ht="12.75">
      <c r="A8" s="27"/>
      <c r="B8" s="60">
        <v>204</v>
      </c>
      <c r="C8" s="60" t="s">
        <v>422</v>
      </c>
      <c r="D8" s="31" t="s">
        <v>423</v>
      </c>
      <c r="E8" s="90">
        <v>207</v>
      </c>
      <c r="F8" s="90">
        <v>347</v>
      </c>
      <c r="G8" s="90">
        <f>F8-E8+1+(F9-E9+1)</f>
        <v>731</v>
      </c>
      <c r="H8" s="126"/>
      <c r="I8" s="74"/>
    </row>
    <row r="9" spans="1:9" ht="12.75">
      <c r="A9" s="27"/>
      <c r="B9" s="188" t="s">
        <v>241</v>
      </c>
      <c r="C9" s="60"/>
      <c r="D9" s="31"/>
      <c r="E9" s="90">
        <v>1249</v>
      </c>
      <c r="F9" s="90">
        <v>1838</v>
      </c>
      <c r="G9" s="90"/>
      <c r="H9" s="126"/>
      <c r="I9" s="74"/>
    </row>
    <row r="10" spans="1:9" ht="12.75">
      <c r="A10" s="27"/>
      <c r="B10" s="60"/>
      <c r="C10" s="60"/>
      <c r="D10" s="31"/>
      <c r="E10" s="90"/>
      <c r="F10" s="90"/>
      <c r="G10" s="90"/>
      <c r="H10" s="126"/>
      <c r="I10" s="74"/>
    </row>
    <row r="11" spans="1:8" ht="12.75">
      <c r="A11" s="27"/>
      <c r="B11" s="60">
        <v>205</v>
      </c>
      <c r="C11" s="60"/>
      <c r="D11" s="31"/>
      <c r="E11" s="90">
        <v>1839</v>
      </c>
      <c r="F11" s="90">
        <v>2516</v>
      </c>
      <c r="G11" s="90">
        <f>F11-E11+1</f>
        <v>678</v>
      </c>
      <c r="H11" s="126"/>
    </row>
    <row r="12" spans="1:8" ht="13.5" thickBot="1">
      <c r="A12" s="9"/>
      <c r="B12" s="62"/>
      <c r="C12" s="141"/>
      <c r="D12" s="24"/>
      <c r="E12" s="94"/>
      <c r="F12" s="220"/>
      <c r="G12" s="94"/>
      <c r="H12" s="126"/>
    </row>
    <row r="13" spans="1:8" ht="13.5" thickTop="1">
      <c r="A13" s="29" t="s">
        <v>424</v>
      </c>
      <c r="B13" s="152">
        <v>206</v>
      </c>
      <c r="C13" s="60" t="s">
        <v>425</v>
      </c>
      <c r="D13" s="30" t="s">
        <v>426</v>
      </c>
      <c r="E13" s="90">
        <v>1</v>
      </c>
      <c r="F13" s="90">
        <v>610</v>
      </c>
      <c r="G13" s="89">
        <f>F13-E13+1</f>
        <v>610</v>
      </c>
      <c r="H13" s="132">
        <v>1831</v>
      </c>
    </row>
    <row r="14" spans="1:8" ht="12.75">
      <c r="A14" s="27" t="s">
        <v>427</v>
      </c>
      <c r="B14" s="60">
        <v>207</v>
      </c>
      <c r="C14" s="60"/>
      <c r="D14" s="31"/>
      <c r="E14" s="90">
        <v>611</v>
      </c>
      <c r="F14" s="90">
        <v>1276</v>
      </c>
      <c r="G14" s="90">
        <f>F14-E14+1</f>
        <v>666</v>
      </c>
      <c r="H14" s="126"/>
    </row>
    <row r="15" spans="1:8" ht="12.75">
      <c r="A15" s="27" t="s">
        <v>428</v>
      </c>
      <c r="B15" s="60">
        <v>208</v>
      </c>
      <c r="C15" s="60"/>
      <c r="D15" s="31"/>
      <c r="E15" s="90">
        <v>1277</v>
      </c>
      <c r="F15" s="90">
        <v>1831</v>
      </c>
      <c r="G15" s="90">
        <f>F15-E15+1+(F16-E16+1)</f>
        <v>657</v>
      </c>
      <c r="H15" s="126"/>
    </row>
    <row r="16" spans="1:8" ht="12.75">
      <c r="A16" s="27" t="s">
        <v>290</v>
      </c>
      <c r="B16" s="188" t="s">
        <v>241</v>
      </c>
      <c r="C16" s="60" t="s">
        <v>429</v>
      </c>
      <c r="D16" s="31" t="s">
        <v>430</v>
      </c>
      <c r="E16" s="90">
        <v>1</v>
      </c>
      <c r="F16" s="90">
        <v>102</v>
      </c>
      <c r="G16" s="90"/>
      <c r="H16" s="126">
        <v>1816</v>
      </c>
    </row>
    <row r="17" spans="1:8" ht="12.75">
      <c r="A17" s="27" t="s">
        <v>762</v>
      </c>
      <c r="B17" s="188"/>
      <c r="C17" s="60"/>
      <c r="D17" s="31"/>
      <c r="E17" s="90"/>
      <c r="F17" s="130"/>
      <c r="G17" s="180"/>
      <c r="H17" s="138" t="s">
        <v>279</v>
      </c>
    </row>
    <row r="18" spans="1:8" ht="12.75">
      <c r="A18" s="27"/>
      <c r="B18" s="60">
        <v>209</v>
      </c>
      <c r="C18" s="60" t="s">
        <v>429</v>
      </c>
      <c r="D18" s="31" t="s">
        <v>430</v>
      </c>
      <c r="E18" s="90">
        <v>103</v>
      </c>
      <c r="F18" s="90">
        <v>631</v>
      </c>
      <c r="G18" s="90">
        <f>F18-E18+1+(F19-E19+1)</f>
        <v>683</v>
      </c>
      <c r="H18" s="126"/>
    </row>
    <row r="19" spans="1:8" ht="12.75">
      <c r="A19" s="27"/>
      <c r="B19" s="188" t="s">
        <v>241</v>
      </c>
      <c r="C19" s="60" t="s">
        <v>429</v>
      </c>
      <c r="D19" s="31" t="s">
        <v>430</v>
      </c>
      <c r="E19" s="90">
        <v>1587</v>
      </c>
      <c r="F19" s="90">
        <v>1740</v>
      </c>
      <c r="G19" s="90"/>
      <c r="H19" s="126"/>
    </row>
    <row r="20" spans="1:8" ht="12.75">
      <c r="A20" s="27"/>
      <c r="B20" s="188"/>
      <c r="C20" s="60"/>
      <c r="D20" s="31"/>
      <c r="E20" s="90"/>
      <c r="F20" s="90"/>
      <c r="G20" s="90"/>
      <c r="H20" s="126"/>
    </row>
    <row r="21" spans="1:8" ht="12.75">
      <c r="A21" s="27"/>
      <c r="B21" s="60">
        <v>210</v>
      </c>
      <c r="C21" s="60" t="s">
        <v>429</v>
      </c>
      <c r="D21" s="31" t="s">
        <v>430</v>
      </c>
      <c r="E21" s="90">
        <v>1741</v>
      </c>
      <c r="F21" s="90">
        <v>2449</v>
      </c>
      <c r="G21" s="90">
        <f>F21-E21+1</f>
        <v>709</v>
      </c>
      <c r="H21" s="126"/>
    </row>
    <row r="22" spans="1:8" ht="12.75">
      <c r="A22" s="27"/>
      <c r="B22" s="60">
        <v>211</v>
      </c>
      <c r="C22" s="60"/>
      <c r="D22" s="31"/>
      <c r="E22" s="90">
        <v>2450</v>
      </c>
      <c r="F22" s="90">
        <v>2771</v>
      </c>
      <c r="G22" s="90">
        <f>F22-E22+1+(F23-E23+1)</f>
        <v>680</v>
      </c>
      <c r="H22" s="126"/>
    </row>
    <row r="23" spans="1:8" ht="12.75">
      <c r="A23" s="27"/>
      <c r="B23" s="188" t="s">
        <v>241</v>
      </c>
      <c r="C23" s="60" t="s">
        <v>431</v>
      </c>
      <c r="D23" s="31" t="s">
        <v>432</v>
      </c>
      <c r="E23" s="90">
        <v>1</v>
      </c>
      <c r="F23" s="90">
        <v>358</v>
      </c>
      <c r="G23" s="90"/>
      <c r="H23" s="126">
        <v>1608</v>
      </c>
    </row>
    <row r="24" spans="1:8" ht="12.75">
      <c r="A24" s="27"/>
      <c r="B24" s="188"/>
      <c r="C24" s="60"/>
      <c r="D24" s="31"/>
      <c r="E24" s="90"/>
      <c r="F24" s="90"/>
      <c r="G24" s="90"/>
      <c r="H24" s="126"/>
    </row>
    <row r="25" spans="1:8" ht="12.75">
      <c r="A25" s="27"/>
      <c r="B25" s="60">
        <v>212</v>
      </c>
      <c r="C25" s="60" t="s">
        <v>431</v>
      </c>
      <c r="D25" s="31" t="s">
        <v>432</v>
      </c>
      <c r="E25" s="90">
        <v>359</v>
      </c>
      <c r="F25" s="90">
        <v>1030</v>
      </c>
      <c r="G25" s="90">
        <f>F25-E25+1</f>
        <v>672</v>
      </c>
      <c r="H25" s="126"/>
    </row>
    <row r="26" spans="1:8" ht="12.75">
      <c r="A26" s="27"/>
      <c r="B26" s="60">
        <v>213</v>
      </c>
      <c r="C26" s="60"/>
      <c r="D26" s="31"/>
      <c r="E26" s="90">
        <v>1031</v>
      </c>
      <c r="F26" s="90">
        <v>1608</v>
      </c>
      <c r="G26" s="90">
        <f>F26-E26+1</f>
        <v>578</v>
      </c>
      <c r="H26" s="126"/>
    </row>
    <row r="27" spans="1:8" ht="13.5" thickBot="1">
      <c r="A27" s="32"/>
      <c r="B27" s="62"/>
      <c r="C27" s="62"/>
      <c r="D27" s="25"/>
      <c r="E27" s="94"/>
      <c r="F27" s="220"/>
      <c r="G27" s="224"/>
      <c r="H27" s="127"/>
    </row>
    <row r="28" spans="1:9" ht="13.5" thickTop="1">
      <c r="A28" s="27" t="s">
        <v>433</v>
      </c>
      <c r="B28" s="60">
        <v>214</v>
      </c>
      <c r="C28" s="60" t="s">
        <v>422</v>
      </c>
      <c r="D28" s="38" t="s">
        <v>423</v>
      </c>
      <c r="E28" s="90">
        <v>348</v>
      </c>
      <c r="F28" s="90">
        <v>766</v>
      </c>
      <c r="G28" s="89">
        <v>419</v>
      </c>
      <c r="H28" s="126">
        <v>929</v>
      </c>
      <c r="I28" s="156"/>
    </row>
    <row r="29" spans="1:8" ht="12.75">
      <c r="A29" s="27" t="s">
        <v>434</v>
      </c>
      <c r="B29" s="60">
        <v>215</v>
      </c>
      <c r="C29" s="60" t="s">
        <v>422</v>
      </c>
      <c r="D29" s="34" t="s">
        <v>423</v>
      </c>
      <c r="E29" s="90">
        <v>767</v>
      </c>
      <c r="F29" s="90">
        <v>1248</v>
      </c>
      <c r="G29" s="180">
        <f>F29-E29+1+(F30-E30+1)</f>
        <v>510</v>
      </c>
      <c r="H29" s="138" t="s">
        <v>279</v>
      </c>
    </row>
    <row r="30" spans="1:8" ht="12.75">
      <c r="A30" s="110" t="s">
        <v>284</v>
      </c>
      <c r="B30" s="188" t="s">
        <v>241</v>
      </c>
      <c r="C30" s="60"/>
      <c r="D30" s="31"/>
      <c r="E30" s="90">
        <v>2517</v>
      </c>
      <c r="F30" s="130">
        <v>2544</v>
      </c>
      <c r="G30" s="180"/>
      <c r="H30" s="126"/>
    </row>
    <row r="31" spans="1:8" ht="13.5" thickBot="1">
      <c r="A31" s="112" t="s">
        <v>763</v>
      </c>
      <c r="B31" s="62"/>
      <c r="C31" s="126"/>
      <c r="D31" s="25"/>
      <c r="E31" s="94"/>
      <c r="F31" s="220"/>
      <c r="G31" s="180"/>
      <c r="H31" s="127"/>
    </row>
    <row r="32" spans="1:8" ht="13.5" thickTop="1">
      <c r="A32" s="65" t="s">
        <v>747</v>
      </c>
      <c r="B32" s="152">
        <v>216</v>
      </c>
      <c r="C32" s="152" t="s">
        <v>435</v>
      </c>
      <c r="D32" s="31" t="s">
        <v>436</v>
      </c>
      <c r="E32" s="90">
        <v>1</v>
      </c>
      <c r="F32" s="90">
        <v>608</v>
      </c>
      <c r="G32" s="89">
        <f>F32-E32+1</f>
        <v>608</v>
      </c>
      <c r="H32" s="132">
        <v>1848</v>
      </c>
    </row>
    <row r="33" spans="1:8" ht="12.75">
      <c r="A33" s="66" t="s">
        <v>748</v>
      </c>
      <c r="B33" s="60">
        <v>217</v>
      </c>
      <c r="C33" s="60"/>
      <c r="D33" s="31"/>
      <c r="E33" s="90">
        <v>609</v>
      </c>
      <c r="F33" s="90">
        <v>1226</v>
      </c>
      <c r="G33" s="90">
        <f>F33-E33+1</f>
        <v>618</v>
      </c>
      <c r="H33" s="126"/>
    </row>
    <row r="34" spans="1:8" ht="12.75">
      <c r="A34" s="66" t="s">
        <v>749</v>
      </c>
      <c r="B34" s="60">
        <v>218</v>
      </c>
      <c r="C34" s="60"/>
      <c r="D34" s="31"/>
      <c r="E34" s="90">
        <v>1227</v>
      </c>
      <c r="F34" s="90">
        <v>1848</v>
      </c>
      <c r="G34" s="90">
        <f>F34-E34+1</f>
        <v>622</v>
      </c>
      <c r="H34" s="126"/>
    </row>
    <row r="35" spans="1:8" ht="12.75">
      <c r="A35" s="66" t="s">
        <v>750</v>
      </c>
      <c r="B35" s="60"/>
      <c r="C35" s="184"/>
      <c r="D35" s="217"/>
      <c r="E35" s="90"/>
      <c r="F35" s="130"/>
      <c r="G35" s="180"/>
      <c r="H35" s="126"/>
    </row>
    <row r="36" spans="1:8" ht="13.5" thickBot="1">
      <c r="A36" s="213"/>
      <c r="B36" s="127"/>
      <c r="C36" s="272"/>
      <c r="D36" s="211"/>
      <c r="E36" s="94"/>
      <c r="F36" s="220"/>
      <c r="G36" s="180"/>
      <c r="H36" s="127"/>
    </row>
    <row r="37" spans="1:8" ht="13.5" thickTop="1">
      <c r="A37" s="29" t="s">
        <v>437</v>
      </c>
      <c r="B37" s="152">
        <v>219</v>
      </c>
      <c r="C37" s="152" t="s">
        <v>438</v>
      </c>
      <c r="D37" s="30" t="s">
        <v>439</v>
      </c>
      <c r="E37" s="90">
        <v>1</v>
      </c>
      <c r="F37" s="90">
        <v>612</v>
      </c>
      <c r="G37" s="89">
        <f>F37-E37+1</f>
        <v>612</v>
      </c>
      <c r="H37" s="132">
        <v>2627</v>
      </c>
    </row>
    <row r="38" spans="1:8" ht="12.75">
      <c r="A38" s="27" t="s">
        <v>440</v>
      </c>
      <c r="B38" s="60">
        <v>220</v>
      </c>
      <c r="C38" s="60"/>
      <c r="D38" s="31"/>
      <c r="E38" s="90">
        <v>613</v>
      </c>
      <c r="F38" s="90">
        <v>1272</v>
      </c>
      <c r="G38" s="90">
        <f>F38-E38+1</f>
        <v>660</v>
      </c>
      <c r="H38" s="126"/>
    </row>
    <row r="39" spans="1:8" ht="12.75">
      <c r="A39" s="27" t="s">
        <v>441</v>
      </c>
      <c r="B39" s="60">
        <v>221</v>
      </c>
      <c r="C39" s="60"/>
      <c r="D39" s="31"/>
      <c r="E39" s="90">
        <v>1273</v>
      </c>
      <c r="F39" s="90">
        <v>1938</v>
      </c>
      <c r="G39" s="90">
        <f>F39-E39+1</f>
        <v>666</v>
      </c>
      <c r="H39" s="126"/>
    </row>
    <row r="40" spans="1:8" ht="12.75">
      <c r="A40" s="27" t="s">
        <v>290</v>
      </c>
      <c r="B40" s="60">
        <v>222</v>
      </c>
      <c r="C40" s="60"/>
      <c r="D40" s="31"/>
      <c r="E40" s="90">
        <v>1939</v>
      </c>
      <c r="F40" s="90">
        <v>2627</v>
      </c>
      <c r="G40" s="90">
        <f>F40-E40+1</f>
        <v>689</v>
      </c>
      <c r="H40" s="126"/>
    </row>
    <row r="41" spans="1:8" ht="13.5" thickBot="1">
      <c r="A41" s="32" t="s">
        <v>751</v>
      </c>
      <c r="B41" s="62"/>
      <c r="C41" s="62"/>
      <c r="D41" s="25"/>
      <c r="E41" s="94"/>
      <c r="F41" s="220"/>
      <c r="G41" s="180"/>
      <c r="H41" s="127"/>
    </row>
    <row r="42" spans="1:8" ht="13.5" thickTop="1">
      <c r="A42" s="29" t="s">
        <v>442</v>
      </c>
      <c r="B42" s="152">
        <v>223</v>
      </c>
      <c r="C42" s="152" t="s">
        <v>443</v>
      </c>
      <c r="D42" s="30" t="s">
        <v>444</v>
      </c>
      <c r="E42" s="90" t="s">
        <v>278</v>
      </c>
      <c r="F42" s="90">
        <v>148</v>
      </c>
      <c r="G42" s="89">
        <f>F42-E42+1+(F43-E43+1)</f>
        <v>700</v>
      </c>
      <c r="H42" s="132">
        <v>148</v>
      </c>
    </row>
    <row r="43" spans="1:8" ht="12.75">
      <c r="A43" s="27" t="s">
        <v>445</v>
      </c>
      <c r="B43" s="188" t="s">
        <v>241</v>
      </c>
      <c r="C43" s="60" t="s">
        <v>446</v>
      </c>
      <c r="D43" s="31" t="s">
        <v>447</v>
      </c>
      <c r="E43" s="90">
        <v>1</v>
      </c>
      <c r="F43" s="90">
        <v>552</v>
      </c>
      <c r="G43" s="90"/>
      <c r="H43" s="126">
        <v>5711</v>
      </c>
    </row>
    <row r="44" spans="1:8" ht="12.75">
      <c r="A44" s="27" t="s">
        <v>448</v>
      </c>
      <c r="B44" s="188"/>
      <c r="C44" s="60"/>
      <c r="D44" s="31"/>
      <c r="E44" s="90"/>
      <c r="F44" s="90"/>
      <c r="G44" s="90"/>
      <c r="H44" s="126"/>
    </row>
    <row r="45" spans="1:8" ht="12.75">
      <c r="A45" s="27" t="s">
        <v>449</v>
      </c>
      <c r="B45" s="60">
        <v>224</v>
      </c>
      <c r="C45" s="60" t="s">
        <v>446</v>
      </c>
      <c r="D45" s="31" t="s">
        <v>447</v>
      </c>
      <c r="E45" s="90">
        <v>553</v>
      </c>
      <c r="F45" s="90">
        <v>1270</v>
      </c>
      <c r="G45" s="90">
        <f aca="true" t="shared" si="0" ref="G45:G51">F45-E45+1</f>
        <v>718</v>
      </c>
      <c r="H45" s="126"/>
    </row>
    <row r="46" spans="1:9" ht="12.75">
      <c r="A46" s="27" t="s">
        <v>752</v>
      </c>
      <c r="B46" s="60">
        <v>225</v>
      </c>
      <c r="C46" s="60"/>
      <c r="D46" s="31"/>
      <c r="E46" s="90">
        <v>1271</v>
      </c>
      <c r="F46" s="90">
        <v>2029</v>
      </c>
      <c r="G46" s="90">
        <f t="shared" si="0"/>
        <v>759</v>
      </c>
      <c r="H46" s="126"/>
      <c r="I46" s="74"/>
    </row>
    <row r="47" spans="1:8" ht="12.75">
      <c r="A47" s="6"/>
      <c r="B47" s="60">
        <v>226</v>
      </c>
      <c r="C47" s="60"/>
      <c r="D47" s="31"/>
      <c r="E47" s="90">
        <v>2030</v>
      </c>
      <c r="F47" s="90">
        <v>2799</v>
      </c>
      <c r="G47" s="90">
        <f t="shared" si="0"/>
        <v>770</v>
      </c>
      <c r="H47" s="126"/>
    </row>
    <row r="48" spans="1:8" ht="12.75">
      <c r="A48" s="66"/>
      <c r="B48" s="60">
        <v>227</v>
      </c>
      <c r="C48" s="60"/>
      <c r="D48" s="31"/>
      <c r="E48" s="90">
        <v>2800</v>
      </c>
      <c r="F48" s="90">
        <v>3567</v>
      </c>
      <c r="G48" s="90">
        <f t="shared" si="0"/>
        <v>768</v>
      </c>
      <c r="H48" s="142"/>
    </row>
    <row r="49" spans="1:8" ht="12.75">
      <c r="A49" s="6"/>
      <c r="B49" s="60">
        <v>228</v>
      </c>
      <c r="C49" s="60"/>
      <c r="D49" s="31"/>
      <c r="E49" s="90">
        <v>3568</v>
      </c>
      <c r="F49" s="90">
        <v>4275</v>
      </c>
      <c r="G49" s="90">
        <f t="shared" si="0"/>
        <v>708</v>
      </c>
      <c r="H49" s="142"/>
    </row>
    <row r="50" spans="1:8" ht="12.75">
      <c r="A50" s="6"/>
      <c r="B50" s="60">
        <v>229</v>
      </c>
      <c r="C50" s="60"/>
      <c r="D50" s="31"/>
      <c r="E50" s="90">
        <v>4276</v>
      </c>
      <c r="F50" s="90">
        <v>4944</v>
      </c>
      <c r="G50" s="90">
        <f t="shared" si="0"/>
        <v>669</v>
      </c>
      <c r="H50" s="142"/>
    </row>
    <row r="51" spans="1:8" ht="12.75">
      <c r="A51" s="6"/>
      <c r="B51" s="60">
        <v>230</v>
      </c>
      <c r="C51" s="60"/>
      <c r="D51" s="31"/>
      <c r="E51" s="90">
        <v>4945</v>
      </c>
      <c r="F51" s="90">
        <v>5711</v>
      </c>
      <c r="G51" s="90">
        <f t="shared" si="0"/>
        <v>767</v>
      </c>
      <c r="H51" s="142"/>
    </row>
    <row r="52" spans="1:8" ht="13.5" thickBot="1">
      <c r="A52" s="14"/>
      <c r="B52" s="62"/>
      <c r="C52" s="62"/>
      <c r="D52" s="25"/>
      <c r="E52" s="94"/>
      <c r="F52" s="220"/>
      <c r="G52" s="180"/>
      <c r="H52" s="141"/>
    </row>
    <row r="53" spans="1:8" ht="13.5" thickTop="1">
      <c r="A53" s="29" t="s">
        <v>450</v>
      </c>
      <c r="B53" s="152">
        <v>231</v>
      </c>
      <c r="C53" s="152" t="s">
        <v>451</v>
      </c>
      <c r="D53" s="30" t="s">
        <v>452</v>
      </c>
      <c r="E53" s="90">
        <v>1</v>
      </c>
      <c r="F53" s="90">
        <v>606</v>
      </c>
      <c r="G53" s="89">
        <f>F53-E53+1</f>
        <v>606</v>
      </c>
      <c r="H53" s="132">
        <v>2530</v>
      </c>
    </row>
    <row r="54" spans="1:8" ht="12.75">
      <c r="A54" s="27" t="s">
        <v>453</v>
      </c>
      <c r="B54" s="60">
        <v>232</v>
      </c>
      <c r="C54" s="60"/>
      <c r="D54" s="31"/>
      <c r="E54" s="90">
        <v>607</v>
      </c>
      <c r="F54" s="90">
        <v>1264</v>
      </c>
      <c r="G54" s="90">
        <f>F54-E54+1</f>
        <v>658</v>
      </c>
      <c r="H54" s="126"/>
    </row>
    <row r="55" spans="1:8" ht="12.75">
      <c r="A55" s="27" t="s">
        <v>51</v>
      </c>
      <c r="B55" s="60">
        <v>233</v>
      </c>
      <c r="C55" s="60"/>
      <c r="D55" s="31"/>
      <c r="E55" s="90">
        <v>1265</v>
      </c>
      <c r="F55" s="90">
        <v>1922</v>
      </c>
      <c r="G55" s="90">
        <f>F55-E55+1</f>
        <v>658</v>
      </c>
      <c r="H55" s="126"/>
    </row>
    <row r="56" spans="1:8" ht="12.75">
      <c r="A56" s="27" t="s">
        <v>454</v>
      </c>
      <c r="B56" s="60">
        <v>234</v>
      </c>
      <c r="C56" s="60"/>
      <c r="D56" s="31"/>
      <c r="E56" s="90">
        <v>1923</v>
      </c>
      <c r="F56" s="90">
        <v>2530</v>
      </c>
      <c r="G56" s="90">
        <f>F56-E56+1+(F57-E57+1)</f>
        <v>708</v>
      </c>
      <c r="H56" s="126"/>
    </row>
    <row r="57" spans="1:8" ht="12.75">
      <c r="A57" s="27" t="s">
        <v>753</v>
      </c>
      <c r="B57" s="188" t="s">
        <v>241</v>
      </c>
      <c r="C57" s="60" t="s">
        <v>455</v>
      </c>
      <c r="D57" s="31" t="s">
        <v>456</v>
      </c>
      <c r="E57" s="90">
        <v>1</v>
      </c>
      <c r="F57" s="90">
        <v>100</v>
      </c>
      <c r="G57" s="90"/>
      <c r="H57" s="126">
        <v>2173</v>
      </c>
    </row>
    <row r="58" spans="1:8" ht="12.75">
      <c r="A58" s="27"/>
      <c r="B58" s="188"/>
      <c r="C58" s="60"/>
      <c r="D58" s="31"/>
      <c r="E58" s="90"/>
      <c r="F58" s="90"/>
      <c r="G58" s="90"/>
      <c r="H58" s="126"/>
    </row>
    <row r="59" spans="1:8" ht="12.75">
      <c r="A59" s="27"/>
      <c r="B59" s="60">
        <v>235</v>
      </c>
      <c r="C59" s="60" t="s">
        <v>455</v>
      </c>
      <c r="D59" s="31" t="s">
        <v>456</v>
      </c>
      <c r="E59" s="90">
        <v>101</v>
      </c>
      <c r="F59" s="90">
        <v>762</v>
      </c>
      <c r="G59" s="90">
        <f>F59-E59+1</f>
        <v>662</v>
      </c>
      <c r="H59" s="126"/>
    </row>
    <row r="60" spans="1:8" ht="12.75">
      <c r="A60" s="27"/>
      <c r="B60" s="60">
        <v>236</v>
      </c>
      <c r="C60" s="60"/>
      <c r="D60" s="31"/>
      <c r="E60" s="90">
        <v>763</v>
      </c>
      <c r="F60" s="90">
        <v>1419</v>
      </c>
      <c r="G60" s="90">
        <f>F60-E60+1</f>
        <v>657</v>
      </c>
      <c r="H60" s="126"/>
    </row>
    <row r="61" spans="1:8" ht="12.75">
      <c r="A61" s="27"/>
      <c r="B61" s="60">
        <v>237</v>
      </c>
      <c r="C61" s="60"/>
      <c r="D61" s="31"/>
      <c r="E61" s="90">
        <v>1420</v>
      </c>
      <c r="F61" s="90">
        <v>2173</v>
      </c>
      <c r="G61" s="90">
        <f>F61-E61+1</f>
        <v>754</v>
      </c>
      <c r="H61" s="126"/>
    </row>
    <row r="62" spans="1:8" ht="13.5" thickBot="1">
      <c r="A62" s="27"/>
      <c r="B62" s="60"/>
      <c r="C62" s="60"/>
      <c r="D62" s="31"/>
      <c r="E62" s="90"/>
      <c r="F62" s="130"/>
      <c r="G62" s="180"/>
      <c r="H62" s="127"/>
    </row>
    <row r="63" spans="1:8" ht="13.5" thickTop="1">
      <c r="A63" s="29" t="s">
        <v>457</v>
      </c>
      <c r="B63" s="152">
        <v>238</v>
      </c>
      <c r="C63" s="152" t="s">
        <v>458</v>
      </c>
      <c r="D63" s="30" t="s">
        <v>459</v>
      </c>
      <c r="E63" s="89">
        <v>1</v>
      </c>
      <c r="F63" s="89">
        <v>666</v>
      </c>
      <c r="G63" s="89">
        <f>F63-E63+1</f>
        <v>666</v>
      </c>
      <c r="H63" s="132">
        <v>1382</v>
      </c>
    </row>
    <row r="64" spans="1:8" ht="12.75">
      <c r="A64" s="27" t="s">
        <v>460</v>
      </c>
      <c r="B64" s="60">
        <v>239</v>
      </c>
      <c r="C64" s="60"/>
      <c r="D64" s="31"/>
      <c r="E64" s="90">
        <v>667</v>
      </c>
      <c r="F64" s="90">
        <v>1382</v>
      </c>
      <c r="G64" s="90">
        <f>F64-E64+1</f>
        <v>716</v>
      </c>
      <c r="H64" s="126"/>
    </row>
    <row r="65" spans="1:8" ht="12.75">
      <c r="A65" s="27" t="s">
        <v>461</v>
      </c>
      <c r="B65" s="60">
        <v>240</v>
      </c>
      <c r="C65" s="126" t="s">
        <v>484</v>
      </c>
      <c r="D65" s="125" t="s">
        <v>485</v>
      </c>
      <c r="E65" s="126">
        <v>1</v>
      </c>
      <c r="F65" s="126">
        <v>611</v>
      </c>
      <c r="G65" s="126">
        <f>F65-E65+1</f>
        <v>611</v>
      </c>
      <c r="H65" s="125">
        <v>2049</v>
      </c>
    </row>
    <row r="66" spans="1:8" ht="12.75">
      <c r="A66" s="27" t="s">
        <v>290</v>
      </c>
      <c r="B66" s="60">
        <v>241</v>
      </c>
      <c r="C66" s="126"/>
      <c r="D66" s="68"/>
      <c r="E66" s="126">
        <v>612</v>
      </c>
      <c r="F66" s="126">
        <v>1273</v>
      </c>
      <c r="G66" s="126">
        <f>F66-E66+1</f>
        <v>662</v>
      </c>
      <c r="H66" s="125"/>
    </row>
    <row r="67" spans="1:8" ht="12.75">
      <c r="A67" s="27"/>
      <c r="B67" s="60">
        <v>242</v>
      </c>
      <c r="C67" s="126"/>
      <c r="D67" s="68"/>
      <c r="E67" s="126">
        <v>1274</v>
      </c>
      <c r="F67" s="126">
        <v>2049</v>
      </c>
      <c r="G67" s="126">
        <f>F67-E67+1</f>
        <v>776</v>
      </c>
      <c r="H67" s="125"/>
    </row>
    <row r="68" spans="1:8" ht="13.5" thickBot="1">
      <c r="A68" s="32"/>
      <c r="B68" s="62"/>
      <c r="C68" s="62"/>
      <c r="D68" s="25"/>
      <c r="E68" s="62"/>
      <c r="F68" s="35"/>
      <c r="G68" s="26"/>
      <c r="H68" s="127"/>
    </row>
    <row r="69" spans="1:8" ht="24.75" thickBot="1" thickTop="1">
      <c r="A69" s="289" t="s">
        <v>741</v>
      </c>
      <c r="B69" s="290"/>
      <c r="C69" s="290"/>
      <c r="D69" s="290"/>
      <c r="E69" s="290"/>
      <c r="F69" s="290"/>
      <c r="G69" s="63"/>
      <c r="H69" s="71"/>
    </row>
    <row r="70" spans="1:8" ht="48.75" thickBot="1" thickTop="1">
      <c r="A70" s="40" t="s">
        <v>0</v>
      </c>
      <c r="B70" s="4" t="s">
        <v>1</v>
      </c>
      <c r="C70" s="4" t="s">
        <v>2</v>
      </c>
      <c r="D70" s="45" t="s">
        <v>3</v>
      </c>
      <c r="E70" s="4" t="s">
        <v>243</v>
      </c>
      <c r="F70" s="58" t="s">
        <v>242</v>
      </c>
      <c r="G70" s="45" t="s">
        <v>244</v>
      </c>
      <c r="H70" s="51" t="s">
        <v>245</v>
      </c>
    </row>
    <row r="71" spans="1:8" ht="13.5" thickTop="1">
      <c r="A71" s="29" t="s">
        <v>462</v>
      </c>
      <c r="B71" s="152">
        <v>243</v>
      </c>
      <c r="C71" s="152" t="s">
        <v>463</v>
      </c>
      <c r="D71" s="30" t="s">
        <v>464</v>
      </c>
      <c r="E71" s="90">
        <v>1</v>
      </c>
      <c r="F71" s="90">
        <v>610</v>
      </c>
      <c r="G71" s="89">
        <f>F71-E71+1</f>
        <v>610</v>
      </c>
      <c r="H71" s="126">
        <v>2810</v>
      </c>
    </row>
    <row r="72" spans="1:8" ht="12.75">
      <c r="A72" s="27" t="s">
        <v>465</v>
      </c>
      <c r="B72" s="60">
        <v>244</v>
      </c>
      <c r="C72" s="60"/>
      <c r="D72" s="31"/>
      <c r="E72" s="90">
        <v>611</v>
      </c>
      <c r="F72" s="90">
        <v>1317</v>
      </c>
      <c r="G72" s="90">
        <f>F72-E72+1</f>
        <v>707</v>
      </c>
      <c r="H72" s="126"/>
    </row>
    <row r="73" spans="1:8" ht="12.75">
      <c r="A73" s="27" t="s">
        <v>461</v>
      </c>
      <c r="B73" s="60">
        <v>245</v>
      </c>
      <c r="C73" s="60"/>
      <c r="D73" s="31"/>
      <c r="E73" s="90">
        <v>1318</v>
      </c>
      <c r="F73" s="90">
        <v>2021</v>
      </c>
      <c r="G73" s="90">
        <f>F73-E73+1</f>
        <v>704</v>
      </c>
      <c r="H73" s="126"/>
    </row>
    <row r="74" spans="1:8" ht="12.75">
      <c r="A74" s="27" t="s">
        <v>290</v>
      </c>
      <c r="B74" s="60">
        <v>246</v>
      </c>
      <c r="C74" s="60"/>
      <c r="D74" s="31"/>
      <c r="E74" s="90">
        <v>2022</v>
      </c>
      <c r="F74" s="90">
        <v>2810</v>
      </c>
      <c r="G74" s="90">
        <f>F74-E74+1</f>
        <v>789</v>
      </c>
      <c r="H74" s="126"/>
    </row>
    <row r="75" spans="1:8" ht="13.5" thickBot="1">
      <c r="A75" s="32" t="s">
        <v>754</v>
      </c>
      <c r="B75" s="62"/>
      <c r="C75" s="62"/>
      <c r="D75" s="25"/>
      <c r="E75" s="94"/>
      <c r="F75" s="220"/>
      <c r="G75" s="180"/>
      <c r="H75" s="126"/>
    </row>
    <row r="76" spans="1:8" ht="13.5" thickTop="1">
      <c r="A76" s="29" t="s">
        <v>466</v>
      </c>
      <c r="B76" s="152">
        <v>247</v>
      </c>
      <c r="C76" s="152" t="s">
        <v>467</v>
      </c>
      <c r="D76" s="30" t="s">
        <v>468</v>
      </c>
      <c r="E76" s="90">
        <v>1</v>
      </c>
      <c r="F76" s="90">
        <v>602</v>
      </c>
      <c r="G76" s="89">
        <f>F76-E76+1</f>
        <v>602</v>
      </c>
      <c r="H76" s="132">
        <v>2608</v>
      </c>
    </row>
    <row r="77" spans="1:8" ht="12.75">
      <c r="A77" s="27" t="s">
        <v>469</v>
      </c>
      <c r="B77" s="60">
        <v>248</v>
      </c>
      <c r="C77" s="60"/>
      <c r="D77" s="31"/>
      <c r="E77" s="90">
        <v>603</v>
      </c>
      <c r="F77" s="90">
        <v>1260</v>
      </c>
      <c r="G77" s="90">
        <f>F77-E77+1</f>
        <v>658</v>
      </c>
      <c r="H77" s="126"/>
    </row>
    <row r="78" spans="1:8" ht="12.75">
      <c r="A78" s="27" t="s">
        <v>454</v>
      </c>
      <c r="B78" s="60">
        <v>249</v>
      </c>
      <c r="C78" s="60"/>
      <c r="D78" s="31"/>
      <c r="E78" s="90">
        <v>1261</v>
      </c>
      <c r="F78" s="90">
        <v>1924</v>
      </c>
      <c r="G78" s="90">
        <f>F78-E78+1</f>
        <v>664</v>
      </c>
      <c r="H78" s="126"/>
    </row>
    <row r="79" spans="1:8" ht="12.75">
      <c r="A79" s="27" t="s">
        <v>755</v>
      </c>
      <c r="B79" s="60">
        <v>250</v>
      </c>
      <c r="C79" s="60"/>
      <c r="D79" s="31"/>
      <c r="E79" s="90">
        <v>1925</v>
      </c>
      <c r="F79" s="90">
        <v>2608</v>
      </c>
      <c r="G79" s="90">
        <f>F79-E79+1</f>
        <v>684</v>
      </c>
      <c r="H79" s="126"/>
    </row>
    <row r="80" spans="1:8" ht="13.5" thickBot="1">
      <c r="A80" s="32"/>
      <c r="B80" s="62"/>
      <c r="C80" s="62"/>
      <c r="D80" s="25"/>
      <c r="E80" s="94"/>
      <c r="F80" s="220"/>
      <c r="G80" s="180"/>
      <c r="H80" s="127"/>
    </row>
    <row r="81" spans="1:8" ht="13.5" thickTop="1">
      <c r="A81" s="5" t="s">
        <v>470</v>
      </c>
      <c r="B81" s="152">
        <v>251</v>
      </c>
      <c r="C81" s="152" t="s">
        <v>471</v>
      </c>
      <c r="D81" s="30" t="s">
        <v>472</v>
      </c>
      <c r="E81" s="90">
        <v>1</v>
      </c>
      <c r="F81" s="90">
        <v>698</v>
      </c>
      <c r="G81" s="89">
        <f>F81-E81+1</f>
        <v>698</v>
      </c>
      <c r="H81" s="126">
        <v>1469</v>
      </c>
    </row>
    <row r="82" spans="1:8" ht="12.75">
      <c r="A82" s="6" t="s">
        <v>473</v>
      </c>
      <c r="B82" s="60">
        <v>252</v>
      </c>
      <c r="C82" s="60"/>
      <c r="D82" s="31"/>
      <c r="E82" s="90">
        <v>699</v>
      </c>
      <c r="F82" s="90">
        <v>1469</v>
      </c>
      <c r="G82" s="90">
        <f>F82-E82+1</f>
        <v>771</v>
      </c>
      <c r="H82" s="126"/>
    </row>
    <row r="83" spans="1:8" ht="12.75">
      <c r="A83" s="27" t="s">
        <v>454</v>
      </c>
      <c r="B83" s="60">
        <v>253</v>
      </c>
      <c r="C83" s="60" t="s">
        <v>474</v>
      </c>
      <c r="D83" s="19" t="s">
        <v>475</v>
      </c>
      <c r="E83" s="90">
        <v>94</v>
      </c>
      <c r="F83" s="90">
        <v>131</v>
      </c>
      <c r="G83" s="90">
        <f>F83-E83+1+(F84-E84+1)+(F85-E85+1)+(F86-E86+1)+(F87-E87+1)+(F88-E88+1)+(F89-E89+1)+(F90-E90+1)+(F91-E91+1)</f>
        <v>905</v>
      </c>
      <c r="H83" s="126">
        <v>905</v>
      </c>
    </row>
    <row r="84" spans="1:12" ht="12.75">
      <c r="A84" s="6" t="s">
        <v>756</v>
      </c>
      <c r="B84" s="188" t="s">
        <v>241</v>
      </c>
      <c r="C84" s="59"/>
      <c r="D84" s="19"/>
      <c r="E84" s="90">
        <v>648</v>
      </c>
      <c r="F84" s="90">
        <v>691</v>
      </c>
      <c r="G84" s="90"/>
      <c r="H84" s="138" t="s">
        <v>279</v>
      </c>
      <c r="J84" s="119"/>
      <c r="K84" s="119"/>
      <c r="L84" s="119"/>
    </row>
    <row r="85" spans="1:12" ht="12.75">
      <c r="A85" s="6"/>
      <c r="B85" s="188" t="s">
        <v>241</v>
      </c>
      <c r="C85" s="59"/>
      <c r="D85" s="19"/>
      <c r="E85" s="90">
        <v>1082</v>
      </c>
      <c r="F85" s="90">
        <v>1274</v>
      </c>
      <c r="G85" s="90"/>
      <c r="H85" s="126"/>
      <c r="J85" s="119"/>
      <c r="K85" s="119"/>
      <c r="L85" s="119"/>
    </row>
    <row r="86" spans="1:12" ht="12.75">
      <c r="A86" s="6"/>
      <c r="B86" s="188" t="s">
        <v>241</v>
      </c>
      <c r="C86" s="59"/>
      <c r="D86" s="19"/>
      <c r="E86" s="90">
        <v>1287</v>
      </c>
      <c r="F86" s="90">
        <v>1288</v>
      </c>
      <c r="G86" s="180"/>
      <c r="H86" s="126"/>
      <c r="J86" s="119"/>
      <c r="K86" s="119"/>
      <c r="L86" s="119"/>
    </row>
    <row r="87" spans="1:12" ht="12.75">
      <c r="A87" s="6"/>
      <c r="B87" s="188" t="s">
        <v>241</v>
      </c>
      <c r="C87" s="59"/>
      <c r="D87" s="19"/>
      <c r="E87" s="90">
        <v>2166</v>
      </c>
      <c r="F87" s="90">
        <v>2370</v>
      </c>
      <c r="G87" s="90"/>
      <c r="H87" s="126"/>
      <c r="J87" s="119"/>
      <c r="K87" s="119"/>
      <c r="L87" s="119"/>
    </row>
    <row r="88" spans="1:8" ht="12.75">
      <c r="A88" s="6"/>
      <c r="B88" s="188" t="s">
        <v>241</v>
      </c>
      <c r="C88" s="59"/>
      <c r="D88" s="19"/>
      <c r="E88" s="90">
        <v>2450</v>
      </c>
      <c r="F88" s="90">
        <v>2737</v>
      </c>
      <c r="G88" s="90"/>
      <c r="H88" s="126"/>
    </row>
    <row r="89" spans="1:8" ht="12.75">
      <c r="A89" s="6"/>
      <c r="B89" s="188" t="s">
        <v>241</v>
      </c>
      <c r="C89" s="59"/>
      <c r="D89" s="19"/>
      <c r="E89" s="90">
        <v>3026</v>
      </c>
      <c r="F89" s="90">
        <v>3032</v>
      </c>
      <c r="G89" s="90"/>
      <c r="H89" s="126"/>
    </row>
    <row r="90" spans="1:8" ht="12.75">
      <c r="A90" s="6"/>
      <c r="B90" s="188" t="s">
        <v>241</v>
      </c>
      <c r="C90" s="59"/>
      <c r="D90" s="19"/>
      <c r="E90" s="90">
        <v>3064</v>
      </c>
      <c r="F90" s="90">
        <v>3113</v>
      </c>
      <c r="G90" s="180"/>
      <c r="H90" s="126"/>
    </row>
    <row r="91" spans="1:8" ht="12.75">
      <c r="A91" s="6"/>
      <c r="B91" s="188" t="s">
        <v>241</v>
      </c>
      <c r="C91" s="59"/>
      <c r="D91" s="19"/>
      <c r="E91" s="90">
        <v>3130</v>
      </c>
      <c r="F91" s="90">
        <v>3207</v>
      </c>
      <c r="G91" s="90"/>
      <c r="H91" s="126"/>
    </row>
    <row r="92" spans="1:8" ht="13.5" thickBot="1">
      <c r="A92" s="9"/>
      <c r="B92" s="141"/>
      <c r="C92" s="141"/>
      <c r="D92" s="24"/>
      <c r="E92" s="94"/>
      <c r="F92" s="220"/>
      <c r="G92" s="180"/>
      <c r="H92" s="126"/>
    </row>
    <row r="93" spans="1:8" ht="13.5" thickTop="1">
      <c r="A93" s="5" t="s">
        <v>476</v>
      </c>
      <c r="B93" s="152">
        <v>254</v>
      </c>
      <c r="C93" s="152" t="s">
        <v>477</v>
      </c>
      <c r="D93" s="30" t="s">
        <v>478</v>
      </c>
      <c r="E93" s="90">
        <v>1</v>
      </c>
      <c r="F93" s="90">
        <v>664</v>
      </c>
      <c r="G93" s="89">
        <f>F93-E93+1</f>
        <v>664</v>
      </c>
      <c r="H93" s="132">
        <v>1994</v>
      </c>
    </row>
    <row r="94" spans="1:8" ht="12.75">
      <c r="A94" s="6" t="s">
        <v>479</v>
      </c>
      <c r="B94" s="60">
        <v>255</v>
      </c>
      <c r="C94" s="60"/>
      <c r="D94" s="31"/>
      <c r="E94" s="90">
        <v>665</v>
      </c>
      <c r="F94" s="90">
        <v>1375</v>
      </c>
      <c r="G94" s="90">
        <f>F94-E94+1</f>
        <v>711</v>
      </c>
      <c r="H94" s="126"/>
    </row>
    <row r="95" spans="1:8" ht="12.75">
      <c r="A95" s="6" t="s">
        <v>480</v>
      </c>
      <c r="B95" s="60">
        <v>256</v>
      </c>
      <c r="C95" s="59"/>
      <c r="D95" s="19"/>
      <c r="E95" s="90">
        <v>1376</v>
      </c>
      <c r="F95" s="90">
        <v>1994</v>
      </c>
      <c r="G95" s="90">
        <f>F95-E95+1+(F96-E96+1)</f>
        <v>800</v>
      </c>
      <c r="H95" s="126"/>
    </row>
    <row r="96" spans="1:8" ht="12.75">
      <c r="A96" s="27" t="s">
        <v>284</v>
      </c>
      <c r="B96" s="188" t="s">
        <v>241</v>
      </c>
      <c r="C96" s="59" t="s">
        <v>481</v>
      </c>
      <c r="D96" s="19" t="s">
        <v>430</v>
      </c>
      <c r="E96" s="90">
        <v>632</v>
      </c>
      <c r="F96" s="90">
        <v>812</v>
      </c>
      <c r="G96" s="90"/>
      <c r="H96" s="126">
        <v>955</v>
      </c>
    </row>
    <row r="97" spans="1:8" ht="12.75">
      <c r="A97" s="27" t="s">
        <v>757</v>
      </c>
      <c r="B97" s="188"/>
      <c r="C97" s="59"/>
      <c r="D97" s="19"/>
      <c r="E97" s="90"/>
      <c r="F97" s="90"/>
      <c r="G97" s="90"/>
      <c r="H97" s="126"/>
    </row>
    <row r="98" spans="1:8" ht="12.75">
      <c r="A98" s="6"/>
      <c r="B98" s="60">
        <v>257</v>
      </c>
      <c r="C98" s="59" t="s">
        <v>481</v>
      </c>
      <c r="D98" s="19" t="s">
        <v>430</v>
      </c>
      <c r="E98" s="90">
        <v>813</v>
      </c>
      <c r="F98" s="90">
        <v>1586</v>
      </c>
      <c r="G98" s="90">
        <f>F98-E98+1</f>
        <v>774</v>
      </c>
      <c r="H98" s="126"/>
    </row>
    <row r="99" spans="1:8" ht="13.5" thickBot="1">
      <c r="A99" s="14"/>
      <c r="B99" s="62"/>
      <c r="C99" s="62"/>
      <c r="D99" s="25"/>
      <c r="E99" s="94"/>
      <c r="F99" s="220"/>
      <c r="G99" s="94"/>
      <c r="H99" s="127"/>
    </row>
    <row r="100" spans="1:8" ht="13.5" thickTop="1">
      <c r="A100" s="29" t="s">
        <v>482</v>
      </c>
      <c r="B100" s="152">
        <v>258</v>
      </c>
      <c r="C100" s="152" t="s">
        <v>474</v>
      </c>
      <c r="D100" s="30" t="s">
        <v>475</v>
      </c>
      <c r="E100" s="90">
        <v>1</v>
      </c>
      <c r="F100" s="90">
        <v>93</v>
      </c>
      <c r="G100" s="89">
        <f>F100-E100+1+(F101-E101+1)</f>
        <v>609</v>
      </c>
      <c r="H100" s="126">
        <v>2316</v>
      </c>
    </row>
    <row r="101" spans="1:8" ht="12.75">
      <c r="A101" s="27" t="s">
        <v>483</v>
      </c>
      <c r="B101" s="188" t="s">
        <v>241</v>
      </c>
      <c r="C101" s="60"/>
      <c r="D101" s="31"/>
      <c r="E101" s="90">
        <v>132</v>
      </c>
      <c r="F101" s="90">
        <v>647</v>
      </c>
      <c r="G101" s="90"/>
      <c r="H101" s="138" t="s">
        <v>279</v>
      </c>
    </row>
    <row r="102" spans="1:8" ht="12.75">
      <c r="A102" s="27" t="s">
        <v>351</v>
      </c>
      <c r="B102" s="188"/>
      <c r="C102" s="60"/>
      <c r="D102" s="31"/>
      <c r="E102" s="90"/>
      <c r="F102" s="90"/>
      <c r="G102" s="90"/>
      <c r="H102" s="126"/>
    </row>
    <row r="103" spans="1:8" ht="12.75">
      <c r="A103" s="27" t="s">
        <v>284</v>
      </c>
      <c r="B103" s="60">
        <v>259</v>
      </c>
      <c r="C103" s="60" t="s">
        <v>474</v>
      </c>
      <c r="D103" s="31" t="s">
        <v>475</v>
      </c>
      <c r="E103" s="90">
        <v>692</v>
      </c>
      <c r="F103" s="90">
        <v>1081</v>
      </c>
      <c r="G103" s="90">
        <f>F103-E103+1+(F104-E104+1)+(F105-E105+1)</f>
        <v>850</v>
      </c>
      <c r="H103" s="126"/>
    </row>
    <row r="104" spans="1:8" ht="12.75">
      <c r="A104" s="3" t="s">
        <v>758</v>
      </c>
      <c r="B104" s="188" t="s">
        <v>241</v>
      </c>
      <c r="C104" s="60"/>
      <c r="D104" s="31"/>
      <c r="E104" s="90">
        <v>1275</v>
      </c>
      <c r="F104" s="90">
        <v>1286</v>
      </c>
      <c r="G104" s="90"/>
      <c r="H104" s="126"/>
    </row>
    <row r="105" spans="2:8" ht="12.75">
      <c r="B105" s="188" t="s">
        <v>241</v>
      </c>
      <c r="C105" s="60"/>
      <c r="D105" s="31"/>
      <c r="E105" s="90">
        <v>1289</v>
      </c>
      <c r="F105" s="90">
        <v>1736</v>
      </c>
      <c r="G105" s="180"/>
      <c r="H105" s="126"/>
    </row>
    <row r="106" spans="2:8" ht="12.75">
      <c r="B106" s="188"/>
      <c r="C106" s="60"/>
      <c r="D106" s="31"/>
      <c r="E106" s="90"/>
      <c r="F106" s="90"/>
      <c r="G106" s="90"/>
      <c r="H106" s="126"/>
    </row>
    <row r="107" spans="1:8" ht="12.75">
      <c r="A107" s="27"/>
      <c r="B107" s="188"/>
      <c r="C107" s="60"/>
      <c r="D107" s="31"/>
      <c r="E107" s="90"/>
      <c r="F107" s="90"/>
      <c r="G107" s="90"/>
      <c r="H107" s="126"/>
    </row>
    <row r="108" spans="1:8" ht="12.75">
      <c r="A108" s="27"/>
      <c r="B108" s="60">
        <v>260</v>
      </c>
      <c r="C108" s="60" t="s">
        <v>474</v>
      </c>
      <c r="D108" s="31" t="s">
        <v>475</v>
      </c>
      <c r="E108" s="90">
        <v>1737</v>
      </c>
      <c r="F108" s="90">
        <v>2165</v>
      </c>
      <c r="G108" s="90">
        <f>F108-E108+1+(F109-E109+1)+(F110-E110+1)+(F111-E111+1)+(F112-E112+1)+(F113-E113+1)</f>
        <v>857</v>
      </c>
      <c r="H108" s="126"/>
    </row>
    <row r="109" spans="1:8" ht="12.75">
      <c r="A109" s="27"/>
      <c r="B109" s="188" t="s">
        <v>241</v>
      </c>
      <c r="C109" s="60"/>
      <c r="D109" s="31"/>
      <c r="E109" s="90">
        <v>2371</v>
      </c>
      <c r="F109" s="90">
        <v>2449</v>
      </c>
      <c r="G109" s="180"/>
      <c r="H109" s="126"/>
    </row>
    <row r="110" spans="1:8" ht="12.75">
      <c r="A110" s="27"/>
      <c r="B110" s="188" t="s">
        <v>241</v>
      </c>
      <c r="C110" s="60"/>
      <c r="D110" s="31"/>
      <c r="E110" s="90">
        <v>2738</v>
      </c>
      <c r="F110" s="90">
        <v>3025</v>
      </c>
      <c r="G110" s="90"/>
      <c r="H110" s="126"/>
    </row>
    <row r="111" spans="1:8" ht="12.75">
      <c r="A111" s="27"/>
      <c r="B111" s="188" t="s">
        <v>241</v>
      </c>
      <c r="C111" s="60"/>
      <c r="D111" s="31"/>
      <c r="E111" s="90">
        <v>3033</v>
      </c>
      <c r="F111" s="90">
        <v>3063</v>
      </c>
      <c r="G111" s="90"/>
      <c r="H111" s="126"/>
    </row>
    <row r="112" spans="1:8" ht="12.75">
      <c r="A112" s="27"/>
      <c r="B112" s="188" t="s">
        <v>241</v>
      </c>
      <c r="C112" s="60"/>
      <c r="D112" s="31"/>
      <c r="E112" s="90">
        <v>3114</v>
      </c>
      <c r="F112" s="90">
        <v>3129</v>
      </c>
      <c r="G112" s="90"/>
      <c r="H112" s="126"/>
    </row>
    <row r="113" spans="1:8" ht="12.75">
      <c r="A113" s="27"/>
      <c r="B113" s="188" t="s">
        <v>241</v>
      </c>
      <c r="C113" s="60"/>
      <c r="D113" s="31"/>
      <c r="E113" s="90">
        <v>3208</v>
      </c>
      <c r="F113" s="90">
        <v>3221</v>
      </c>
      <c r="G113" s="90"/>
      <c r="H113" s="126"/>
    </row>
    <row r="114" spans="1:8" ht="13.5" thickBot="1">
      <c r="A114" s="32"/>
      <c r="B114" s="273"/>
      <c r="C114" s="62"/>
      <c r="D114" s="25"/>
      <c r="E114" s="94"/>
      <c r="F114" s="220"/>
      <c r="G114" s="224"/>
      <c r="H114" s="127"/>
    </row>
    <row r="115" spans="1:8" ht="13.5" thickTop="1">
      <c r="A115" s="15"/>
      <c r="B115" s="22"/>
      <c r="C115" s="22"/>
      <c r="D115" s="22"/>
      <c r="E115" s="31"/>
      <c r="F115" s="31"/>
      <c r="G115" s="15"/>
      <c r="H115" s="15"/>
    </row>
    <row r="116" spans="1:8" ht="12.75">
      <c r="A116" s="3" t="s">
        <v>671</v>
      </c>
      <c r="B116" s="3" t="s">
        <v>846</v>
      </c>
      <c r="C116" s="3" t="s">
        <v>269</v>
      </c>
      <c r="G116" s="124">
        <f>SUM(G3:G115)</f>
        <v>41070</v>
      </c>
      <c r="H116" s="3">
        <f>H3+H6+H13+H16+H23+H28+H32+H37+H42+H43+H53+H57+H63+H65+H71+H76+H81+H83+H93+H96+H100</f>
        <v>41070</v>
      </c>
    </row>
    <row r="117" spans="1:6" ht="12.75">
      <c r="A117" s="3">
        <v>13</v>
      </c>
      <c r="B117" s="3">
        <v>60</v>
      </c>
      <c r="C117" s="3">
        <v>18</v>
      </c>
      <c r="D117" s="31"/>
      <c r="E117" s="31"/>
      <c r="F117" s="31"/>
    </row>
    <row r="118" spans="1:6" ht="12.75">
      <c r="A118" s="31"/>
      <c r="B118" s="31"/>
      <c r="C118" s="31"/>
      <c r="D118" s="31"/>
      <c r="E118" s="8"/>
      <c r="F118" s="8"/>
    </row>
    <row r="119" spans="1:6" ht="12.75">
      <c r="A119" s="15"/>
      <c r="B119" s="15"/>
      <c r="C119" s="177"/>
      <c r="D119" s="15"/>
      <c r="E119" s="8"/>
      <c r="F119" s="8"/>
    </row>
    <row r="121" ht="12.75">
      <c r="B121" s="3"/>
    </row>
  </sheetData>
  <sheetProtection/>
  <mergeCells count="2">
    <mergeCell ref="A1:F1"/>
    <mergeCell ref="A69:F69"/>
  </mergeCells>
  <printOptions gridLines="1"/>
  <pageMargins left="0.75" right="0.75" top="1" bottom="1" header="0.5" footer="0.5"/>
  <pageSetup fitToHeight="0" fitToWidth="1" horizontalDpi="600" verticalDpi="600" orientation="portrait" paperSize="9" scale="74" r:id="rId1"/>
  <headerFooter alignWithMargins="0">
    <oddHeader>&amp;C&amp;A</oddHeader>
    <oddFooter>&amp;CPage &amp;P</oddFooter>
  </headerFooter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zoomScalePageLayoutView="0" workbookViewId="0" topLeftCell="A64">
      <selection activeCell="D92" sqref="D92"/>
    </sheetView>
  </sheetViews>
  <sheetFormatPr defaultColWidth="9.140625" defaultRowHeight="12.75"/>
  <cols>
    <col min="1" max="1" width="27.00390625" style="0" customWidth="1"/>
    <col min="2" max="2" width="10.421875" style="0" customWidth="1"/>
    <col min="3" max="3" width="25.140625" style="0" customWidth="1"/>
    <col min="4" max="4" width="11.57421875" style="0" customWidth="1"/>
    <col min="5" max="5" width="10.7109375" style="3" bestFit="1" customWidth="1"/>
    <col min="6" max="7" width="9.140625" style="3" customWidth="1"/>
    <col min="9" max="9" width="30.8515625" style="0" customWidth="1"/>
  </cols>
  <sheetData>
    <row r="1" spans="1:8" ht="24.75" thickBot="1" thickTop="1">
      <c r="A1" s="289" t="s">
        <v>861</v>
      </c>
      <c r="B1" s="290"/>
      <c r="C1" s="290"/>
      <c r="D1" s="290"/>
      <c r="E1" s="290"/>
      <c r="F1" s="291"/>
      <c r="G1" s="63"/>
      <c r="H1" s="120"/>
    </row>
    <row r="2" spans="1:8" ht="48.75" thickBot="1" thickTop="1">
      <c r="A2" s="158" t="s">
        <v>0</v>
      </c>
      <c r="B2" s="158" t="s">
        <v>1</v>
      </c>
      <c r="C2" s="163" t="s">
        <v>2</v>
      </c>
      <c r="D2" s="158" t="s">
        <v>3</v>
      </c>
      <c r="E2" s="158" t="s">
        <v>243</v>
      </c>
      <c r="F2" s="158" t="s">
        <v>242</v>
      </c>
      <c r="G2" s="158" t="s">
        <v>244</v>
      </c>
      <c r="H2" s="53" t="s">
        <v>245</v>
      </c>
    </row>
    <row r="3" spans="1:8" ht="13.5" thickTop="1">
      <c r="A3" s="165" t="s">
        <v>807</v>
      </c>
      <c r="B3" s="41">
        <v>261</v>
      </c>
      <c r="C3" s="34" t="s">
        <v>486</v>
      </c>
      <c r="D3" s="30" t="s">
        <v>487</v>
      </c>
      <c r="E3" s="90">
        <v>1</v>
      </c>
      <c r="F3" s="90">
        <v>716</v>
      </c>
      <c r="G3" s="80">
        <f aca="true" t="shared" si="0" ref="G3:G8">F3-E3+1</f>
        <v>716</v>
      </c>
      <c r="H3" s="70">
        <f>SUM(G3+G4+G5+G6+G7+G8)</f>
        <v>4359</v>
      </c>
    </row>
    <row r="4" spans="1:8" ht="12.75">
      <c r="A4" s="41" t="s">
        <v>808</v>
      </c>
      <c r="B4" s="41">
        <v>262</v>
      </c>
      <c r="C4" s="34"/>
      <c r="D4" s="26"/>
      <c r="E4" s="90">
        <v>717</v>
      </c>
      <c r="F4" s="90">
        <v>1419</v>
      </c>
      <c r="G4" s="81">
        <f t="shared" si="0"/>
        <v>703</v>
      </c>
      <c r="H4" s="70"/>
    </row>
    <row r="5" spans="1:8" ht="12.75">
      <c r="A5" s="41" t="s">
        <v>488</v>
      </c>
      <c r="B5" s="41">
        <v>263</v>
      </c>
      <c r="C5" s="34"/>
      <c r="D5" s="26"/>
      <c r="E5" s="90">
        <v>1420</v>
      </c>
      <c r="F5" s="90">
        <v>2127</v>
      </c>
      <c r="G5" s="81">
        <f t="shared" si="0"/>
        <v>708</v>
      </c>
      <c r="H5" s="70"/>
    </row>
    <row r="6" spans="1:8" ht="12.75">
      <c r="A6" s="41" t="s">
        <v>489</v>
      </c>
      <c r="B6" s="41">
        <v>264</v>
      </c>
      <c r="C6" s="34"/>
      <c r="D6" s="26"/>
      <c r="E6" s="90">
        <v>2128</v>
      </c>
      <c r="F6" s="90">
        <v>2827</v>
      </c>
      <c r="G6" s="81">
        <f t="shared" si="0"/>
        <v>700</v>
      </c>
      <c r="H6" s="70"/>
    </row>
    <row r="7" spans="1:8" ht="12.75">
      <c r="A7" s="41" t="s">
        <v>502</v>
      </c>
      <c r="B7" s="41">
        <v>265</v>
      </c>
      <c r="C7" s="34"/>
      <c r="D7" s="26"/>
      <c r="E7" s="90">
        <v>2828</v>
      </c>
      <c r="F7" s="90">
        <v>3537</v>
      </c>
      <c r="G7" s="81">
        <f t="shared" si="0"/>
        <v>710</v>
      </c>
      <c r="H7" s="70"/>
    </row>
    <row r="8" spans="1:8" ht="12.75">
      <c r="A8" s="41" t="s">
        <v>809</v>
      </c>
      <c r="B8" s="41">
        <v>266</v>
      </c>
      <c r="C8" s="34"/>
      <c r="D8" s="26"/>
      <c r="E8" s="90">
        <v>3538</v>
      </c>
      <c r="F8" s="90">
        <v>4359</v>
      </c>
      <c r="G8" s="81">
        <f t="shared" si="0"/>
        <v>822</v>
      </c>
      <c r="H8" s="69"/>
    </row>
    <row r="9" spans="1:8" ht="13.5" thickBot="1">
      <c r="A9" s="42"/>
      <c r="B9" s="42"/>
      <c r="C9" s="36"/>
      <c r="D9" s="3"/>
      <c r="E9" s="81"/>
      <c r="F9" s="83"/>
      <c r="G9" s="81"/>
      <c r="H9" s="70"/>
    </row>
    <row r="10" spans="1:8" ht="13.5" thickTop="1">
      <c r="A10" s="41" t="s">
        <v>490</v>
      </c>
      <c r="B10" s="41">
        <v>267</v>
      </c>
      <c r="C10" s="171" t="s">
        <v>491</v>
      </c>
      <c r="D10" s="30" t="s">
        <v>492</v>
      </c>
      <c r="E10" s="89">
        <v>1</v>
      </c>
      <c r="F10" s="89">
        <v>616</v>
      </c>
      <c r="G10" s="89">
        <f>F10-E10+1</f>
        <v>616</v>
      </c>
      <c r="H10" s="92">
        <f>G10+G11+G12</f>
        <v>2059</v>
      </c>
    </row>
    <row r="11" spans="1:8" ht="12.75">
      <c r="A11" s="41" t="s">
        <v>493</v>
      </c>
      <c r="B11" s="41">
        <v>268</v>
      </c>
      <c r="C11" s="36"/>
      <c r="D11" s="26"/>
      <c r="E11" s="90">
        <v>617</v>
      </c>
      <c r="F11" s="90">
        <v>1329</v>
      </c>
      <c r="G11" s="90">
        <f>F11-E11+1</f>
        <v>713</v>
      </c>
      <c r="H11" s="70"/>
    </row>
    <row r="12" spans="1:8" ht="12.75">
      <c r="A12" s="41" t="s">
        <v>290</v>
      </c>
      <c r="B12" s="41">
        <v>269</v>
      </c>
      <c r="C12" s="36"/>
      <c r="D12" s="60"/>
      <c r="E12" s="130">
        <v>1330</v>
      </c>
      <c r="F12" s="90">
        <v>2059</v>
      </c>
      <c r="G12" s="90">
        <f>F12-E12+1</f>
        <v>730</v>
      </c>
      <c r="H12" s="69"/>
    </row>
    <row r="13" spans="1:8" ht="12.75">
      <c r="A13" s="41" t="s">
        <v>810</v>
      </c>
      <c r="B13" s="41"/>
      <c r="C13" s="36"/>
      <c r="D13" s="41"/>
      <c r="E13" s="81"/>
      <c r="F13" s="81"/>
      <c r="G13" s="81"/>
      <c r="H13" s="69"/>
    </row>
    <row r="14" spans="1:8" ht="13.5" thickBot="1">
      <c r="A14" s="42"/>
      <c r="B14" s="42"/>
      <c r="C14" s="37"/>
      <c r="D14" s="42"/>
      <c r="E14" s="105"/>
      <c r="F14" s="105"/>
      <c r="G14" s="105"/>
      <c r="H14" s="117"/>
    </row>
    <row r="15" spans="1:8" ht="13.5" thickTop="1">
      <c r="A15" s="41" t="s">
        <v>494</v>
      </c>
      <c r="B15" s="41">
        <v>270</v>
      </c>
      <c r="C15" s="36" t="s">
        <v>495</v>
      </c>
      <c r="D15" s="26" t="s">
        <v>496</v>
      </c>
      <c r="E15" s="81">
        <v>1</v>
      </c>
      <c r="F15" s="83">
        <v>608</v>
      </c>
      <c r="G15" s="81">
        <f>F15-E15+1</f>
        <v>608</v>
      </c>
      <c r="H15" s="70">
        <f>G15+G16+G17</f>
        <v>1893</v>
      </c>
    </row>
    <row r="16" spans="1:8" ht="12.75">
      <c r="A16" s="41" t="s">
        <v>497</v>
      </c>
      <c r="B16" s="41">
        <v>271</v>
      </c>
      <c r="C16" s="36"/>
      <c r="D16" s="3"/>
      <c r="E16" s="81">
        <v>609</v>
      </c>
      <c r="F16" s="81">
        <v>1270</v>
      </c>
      <c r="G16" s="81">
        <f>F16-E16+1</f>
        <v>662</v>
      </c>
      <c r="H16" s="70"/>
    </row>
    <row r="17" spans="1:8" ht="12.75">
      <c r="A17" s="41" t="s">
        <v>290</v>
      </c>
      <c r="B17" s="60">
        <v>272</v>
      </c>
      <c r="C17" s="36"/>
      <c r="D17" s="36"/>
      <c r="E17" s="83">
        <v>1271</v>
      </c>
      <c r="F17" s="83">
        <v>1893</v>
      </c>
      <c r="G17" s="83">
        <f>F17-E17+1</f>
        <v>623</v>
      </c>
      <c r="H17" s="70"/>
    </row>
    <row r="18" spans="1:8" ht="12.75">
      <c r="A18" s="41" t="s">
        <v>811</v>
      </c>
      <c r="B18" s="274"/>
      <c r="C18" s="166"/>
      <c r="D18" s="166"/>
      <c r="E18" s="233"/>
      <c r="F18" s="233"/>
      <c r="G18" s="233"/>
      <c r="H18" s="167"/>
    </row>
    <row r="19" spans="1:8" ht="13.5" thickBot="1">
      <c r="A19" s="169"/>
      <c r="B19" s="169"/>
      <c r="C19" s="168"/>
      <c r="D19" s="169"/>
      <c r="E19" s="233"/>
      <c r="F19" s="233"/>
      <c r="G19" s="233"/>
      <c r="H19" s="170"/>
    </row>
    <row r="20" spans="1:8" ht="13.5" thickTop="1">
      <c r="A20" s="126" t="s">
        <v>812</v>
      </c>
      <c r="B20" s="60">
        <v>273</v>
      </c>
      <c r="C20" s="34" t="s">
        <v>813</v>
      </c>
      <c r="D20" s="152" t="s">
        <v>499</v>
      </c>
      <c r="E20" s="227">
        <v>354</v>
      </c>
      <c r="F20" s="227">
        <v>635</v>
      </c>
      <c r="G20" s="227">
        <f>F20-E20+1+(F21-E21+1)</f>
        <v>752</v>
      </c>
      <c r="H20" s="125">
        <f>SUM(G20+G23+G26+G31+G34)</f>
        <v>3969</v>
      </c>
    </row>
    <row r="21" spans="1:8" ht="12.75">
      <c r="A21" s="126" t="s">
        <v>814</v>
      </c>
      <c r="B21" s="188" t="s">
        <v>241</v>
      </c>
      <c r="C21" s="34"/>
      <c r="D21" s="60"/>
      <c r="E21" s="90">
        <v>789</v>
      </c>
      <c r="F21" s="90">
        <v>1258</v>
      </c>
      <c r="G21" s="90"/>
      <c r="H21" s="143" t="s">
        <v>279</v>
      </c>
    </row>
    <row r="22" spans="1:8" ht="12.75">
      <c r="A22" s="126" t="s">
        <v>815</v>
      </c>
      <c r="B22" s="188"/>
      <c r="C22" s="34"/>
      <c r="D22" s="60"/>
      <c r="E22" s="90"/>
      <c r="F22" s="90"/>
      <c r="G22" s="90"/>
      <c r="H22" s="143"/>
    </row>
    <row r="23" spans="1:8" ht="12.75">
      <c r="A23" s="126" t="s">
        <v>502</v>
      </c>
      <c r="B23" s="60">
        <v>274</v>
      </c>
      <c r="C23" s="34"/>
      <c r="D23" s="60"/>
      <c r="E23" s="90">
        <v>1259</v>
      </c>
      <c r="F23" s="90">
        <v>1296</v>
      </c>
      <c r="G23" s="90">
        <f>(F23-E23+1)+(F24-E24+1)</f>
        <v>816</v>
      </c>
      <c r="H23" s="125"/>
    </row>
    <row r="24" spans="1:8" ht="12.75">
      <c r="A24" s="126" t="s">
        <v>816</v>
      </c>
      <c r="B24" s="188" t="s">
        <v>241</v>
      </c>
      <c r="C24" s="34"/>
      <c r="D24" s="60"/>
      <c r="E24" s="90">
        <v>1353</v>
      </c>
      <c r="F24" s="90">
        <v>2130</v>
      </c>
      <c r="G24" s="90"/>
      <c r="H24" s="125"/>
    </row>
    <row r="25" spans="1:9" ht="12.75">
      <c r="A25" s="126"/>
      <c r="B25" s="188"/>
      <c r="C25" s="34"/>
      <c r="D25" s="60"/>
      <c r="E25" s="90"/>
      <c r="F25" s="90"/>
      <c r="G25" s="90"/>
      <c r="H25" s="125"/>
      <c r="I25" s="109"/>
    </row>
    <row r="26" spans="1:8" ht="12.75">
      <c r="A26" s="142"/>
      <c r="B26" s="60">
        <v>275</v>
      </c>
      <c r="C26" s="34"/>
      <c r="D26" s="60"/>
      <c r="E26" s="90">
        <v>3045</v>
      </c>
      <c r="F26" s="90">
        <v>3410</v>
      </c>
      <c r="G26" s="90">
        <f>SUM(F26-E26+1)+(F27-E27+1)+(F28-E28+1)+(F29-E29+1)</f>
        <v>832</v>
      </c>
      <c r="H26" s="125"/>
    </row>
    <row r="27" spans="1:8" ht="12.75">
      <c r="A27" s="126"/>
      <c r="B27" s="188" t="s">
        <v>241</v>
      </c>
      <c r="C27" s="34"/>
      <c r="D27" s="60"/>
      <c r="E27" s="90">
        <v>3740</v>
      </c>
      <c r="F27" s="90">
        <v>3787</v>
      </c>
      <c r="G27" s="90"/>
      <c r="H27" s="125"/>
    </row>
    <row r="28" spans="1:8" ht="12.75">
      <c r="A28" s="126"/>
      <c r="B28" s="188" t="s">
        <v>241</v>
      </c>
      <c r="C28" s="34"/>
      <c r="D28" s="60"/>
      <c r="E28" s="90">
        <v>3860</v>
      </c>
      <c r="F28" s="90">
        <v>3916</v>
      </c>
      <c r="G28" s="90"/>
      <c r="H28" s="125"/>
    </row>
    <row r="29" spans="1:8" ht="12.75">
      <c r="A29" s="126"/>
      <c r="B29" s="188" t="s">
        <v>241</v>
      </c>
      <c r="C29" s="34"/>
      <c r="D29" s="60"/>
      <c r="E29" s="90">
        <v>3966</v>
      </c>
      <c r="F29" s="130">
        <v>4326</v>
      </c>
      <c r="G29" s="90"/>
      <c r="H29" s="125"/>
    </row>
    <row r="30" spans="1:8" ht="12.75">
      <c r="A30" s="126"/>
      <c r="B30" s="60"/>
      <c r="C30" s="34"/>
      <c r="D30" s="60"/>
      <c r="E30" s="90"/>
      <c r="F30" s="130"/>
      <c r="G30" s="90"/>
      <c r="H30" s="125"/>
    </row>
    <row r="31" spans="1:8" ht="12.75">
      <c r="A31" s="126"/>
      <c r="B31" s="60">
        <v>276</v>
      </c>
      <c r="C31" s="34"/>
      <c r="D31" s="60"/>
      <c r="E31" s="90">
        <v>4327</v>
      </c>
      <c r="F31" s="130">
        <v>4431</v>
      </c>
      <c r="G31" s="90">
        <f>SUM(F31-E31+1)+(F32-E32+1)</f>
        <v>865</v>
      </c>
      <c r="H31" s="125"/>
    </row>
    <row r="32" spans="1:8" ht="12.75">
      <c r="A32" s="126"/>
      <c r="B32" s="188" t="s">
        <v>241</v>
      </c>
      <c r="C32" s="34"/>
      <c r="D32" s="60"/>
      <c r="E32" s="90">
        <v>4568</v>
      </c>
      <c r="F32" s="130">
        <v>5327</v>
      </c>
      <c r="G32" s="90"/>
      <c r="H32" s="125"/>
    </row>
    <row r="33" spans="1:8" ht="12.75">
      <c r="A33" s="126"/>
      <c r="B33" s="188"/>
      <c r="C33" s="34"/>
      <c r="D33" s="60"/>
      <c r="E33" s="90"/>
      <c r="F33" s="90"/>
      <c r="G33" s="90"/>
      <c r="H33" s="125"/>
    </row>
    <row r="34" spans="1:8" ht="12.75">
      <c r="A34" s="60"/>
      <c r="B34" s="60">
        <v>277</v>
      </c>
      <c r="C34" s="34"/>
      <c r="D34" s="60"/>
      <c r="E34" s="90">
        <v>5328</v>
      </c>
      <c r="F34" s="90">
        <v>5761</v>
      </c>
      <c r="G34" s="90">
        <f>SUM(F34-E34+1)+(F35-E35+1)</f>
        <v>704</v>
      </c>
      <c r="H34" s="125"/>
    </row>
    <row r="35" spans="1:8" ht="12.75">
      <c r="A35" s="142"/>
      <c r="B35" s="188" t="s">
        <v>241</v>
      </c>
      <c r="C35" s="242"/>
      <c r="D35" s="184"/>
      <c r="E35" s="90">
        <v>5869</v>
      </c>
      <c r="F35" s="90">
        <v>6138</v>
      </c>
      <c r="G35" s="90"/>
      <c r="H35" s="139"/>
    </row>
    <row r="36" spans="1:8" ht="12.75">
      <c r="A36" s="142"/>
      <c r="B36" s="142"/>
      <c r="C36" s="139"/>
      <c r="D36" s="142"/>
      <c r="E36" s="90"/>
      <c r="F36" s="90"/>
      <c r="G36" s="90"/>
      <c r="H36" s="139"/>
    </row>
    <row r="37" spans="1:8" ht="13.5" thickBot="1">
      <c r="A37" s="141"/>
      <c r="B37" s="141"/>
      <c r="C37" s="140"/>
      <c r="D37" s="141"/>
      <c r="E37" s="234"/>
      <c r="F37" s="234"/>
      <c r="G37" s="234"/>
      <c r="H37" s="139"/>
    </row>
    <row r="38" spans="1:8" ht="13.5" thickTop="1">
      <c r="A38" s="126" t="s">
        <v>498</v>
      </c>
      <c r="B38" s="60">
        <v>278</v>
      </c>
      <c r="C38" s="38" t="s">
        <v>813</v>
      </c>
      <c r="D38" s="152" t="s">
        <v>499</v>
      </c>
      <c r="E38" s="227">
        <v>1</v>
      </c>
      <c r="F38" s="227">
        <v>353</v>
      </c>
      <c r="G38" s="227">
        <f>(F38-E38+1)+(F39-E39+1)+(F40-E40+1)+(F41-E41+1)</f>
        <v>649</v>
      </c>
      <c r="H38" s="209">
        <f>SUM(G38+G43+G44+G49)</f>
        <v>2480</v>
      </c>
    </row>
    <row r="39" spans="1:8" ht="12.75">
      <c r="A39" s="126" t="s">
        <v>500</v>
      </c>
      <c r="B39" s="188" t="s">
        <v>241</v>
      </c>
      <c r="C39" s="125"/>
      <c r="D39" s="126"/>
      <c r="E39" s="90">
        <v>636</v>
      </c>
      <c r="F39" s="90">
        <v>788</v>
      </c>
      <c r="G39" s="90"/>
      <c r="H39" s="138" t="s">
        <v>279</v>
      </c>
    </row>
    <row r="40" spans="1:8" ht="12.75">
      <c r="A40" s="126" t="s">
        <v>501</v>
      </c>
      <c r="B40" s="188" t="s">
        <v>241</v>
      </c>
      <c r="C40" s="125"/>
      <c r="D40" s="126"/>
      <c r="E40" s="90">
        <v>1297</v>
      </c>
      <c r="F40" s="90">
        <v>1352</v>
      </c>
      <c r="G40" s="90"/>
      <c r="H40" s="126"/>
    </row>
    <row r="41" spans="1:8" ht="12.75">
      <c r="A41" s="126" t="s">
        <v>98</v>
      </c>
      <c r="B41" s="188" t="s">
        <v>241</v>
      </c>
      <c r="C41" s="125"/>
      <c r="D41" s="126"/>
      <c r="E41" s="90">
        <v>2131</v>
      </c>
      <c r="F41" s="90">
        <v>2217</v>
      </c>
      <c r="G41" s="90"/>
      <c r="H41" s="126"/>
    </row>
    <row r="42" spans="1:8" ht="12.75">
      <c r="A42" s="126" t="s">
        <v>502</v>
      </c>
      <c r="B42" s="188"/>
      <c r="C42" s="125"/>
      <c r="D42" s="126"/>
      <c r="E42" s="90"/>
      <c r="F42" s="90"/>
      <c r="G42" s="90"/>
      <c r="H42" s="126"/>
    </row>
    <row r="43" spans="1:8" ht="12.75">
      <c r="A43" s="126" t="s">
        <v>817</v>
      </c>
      <c r="B43" s="60">
        <v>279</v>
      </c>
      <c r="C43" s="125"/>
      <c r="D43" s="126"/>
      <c r="E43" s="90">
        <v>2218</v>
      </c>
      <c r="F43" s="90">
        <v>2879</v>
      </c>
      <c r="G43" s="90">
        <f>F43-E43+1</f>
        <v>662</v>
      </c>
      <c r="H43" s="126"/>
    </row>
    <row r="44" spans="1:8" ht="12.75">
      <c r="A44" s="139"/>
      <c r="B44" s="60">
        <v>280</v>
      </c>
      <c r="C44" s="34"/>
      <c r="D44" s="60"/>
      <c r="E44" s="90">
        <v>2880</v>
      </c>
      <c r="F44" s="90">
        <v>3044</v>
      </c>
      <c r="G44" s="90">
        <f>(F44-E44+1)+(F45-E45+1)+(F46-E46+1)+(F47-E47+1)</f>
        <v>615</v>
      </c>
      <c r="H44" s="142"/>
    </row>
    <row r="45" spans="1:8" ht="15">
      <c r="A45" s="60"/>
      <c r="B45" s="275" t="s">
        <v>241</v>
      </c>
      <c r="C45" s="34"/>
      <c r="D45" s="60"/>
      <c r="E45" s="90">
        <v>3411</v>
      </c>
      <c r="F45" s="90">
        <v>3739</v>
      </c>
      <c r="G45" s="90"/>
      <c r="H45" s="126"/>
    </row>
    <row r="46" spans="1:8" ht="15">
      <c r="A46" s="60"/>
      <c r="B46" s="275" t="s">
        <v>241</v>
      </c>
      <c r="C46" s="34"/>
      <c r="D46" s="60"/>
      <c r="E46" s="90">
        <v>3788</v>
      </c>
      <c r="F46" s="90">
        <v>3859</v>
      </c>
      <c r="G46" s="90"/>
      <c r="H46" s="126"/>
    </row>
    <row r="47" spans="1:8" ht="15">
      <c r="A47" s="60"/>
      <c r="B47" s="275" t="s">
        <v>241</v>
      </c>
      <c r="C47" s="34"/>
      <c r="D47" s="60"/>
      <c r="E47" s="90">
        <v>3917</v>
      </c>
      <c r="F47" s="90">
        <v>3965</v>
      </c>
      <c r="G47" s="90"/>
      <c r="H47" s="126"/>
    </row>
    <row r="48" spans="1:8" ht="15">
      <c r="A48" s="60"/>
      <c r="B48" s="275"/>
      <c r="C48" s="34"/>
      <c r="D48" s="60"/>
      <c r="E48" s="90"/>
      <c r="F48" s="90"/>
      <c r="G48" s="90"/>
      <c r="H48" s="126"/>
    </row>
    <row r="49" spans="1:8" ht="12.75">
      <c r="A49" s="60"/>
      <c r="B49" s="60">
        <v>281</v>
      </c>
      <c r="C49" s="34"/>
      <c r="D49" s="60"/>
      <c r="E49" s="90">
        <v>4432</v>
      </c>
      <c r="F49" s="90">
        <v>4567</v>
      </c>
      <c r="G49" s="90">
        <f>(F49-E49+1)+(F50-E50+1)+(F51-E51+1)</f>
        <v>554</v>
      </c>
      <c r="H49" s="126"/>
    </row>
    <row r="50" spans="1:8" ht="15">
      <c r="A50" s="60"/>
      <c r="B50" s="275" t="s">
        <v>241</v>
      </c>
      <c r="C50" s="34"/>
      <c r="D50" s="60"/>
      <c r="E50" s="90">
        <v>5762</v>
      </c>
      <c r="F50" s="90">
        <v>5868</v>
      </c>
      <c r="G50" s="90"/>
      <c r="H50" s="126"/>
    </row>
    <row r="51" spans="1:8" ht="15.75" thickBot="1">
      <c r="A51" s="140"/>
      <c r="B51" s="276" t="s">
        <v>241</v>
      </c>
      <c r="C51" s="140"/>
      <c r="D51" s="141"/>
      <c r="E51" s="192">
        <v>6139</v>
      </c>
      <c r="F51" s="192">
        <v>6449</v>
      </c>
      <c r="G51" s="192"/>
      <c r="H51" s="208"/>
    </row>
    <row r="52" spans="1:8" ht="13.5" thickTop="1">
      <c r="A52" s="165" t="s">
        <v>503</v>
      </c>
      <c r="B52" s="41">
        <v>282</v>
      </c>
      <c r="C52" s="3" t="s">
        <v>504</v>
      </c>
      <c r="D52" s="152" t="s">
        <v>505</v>
      </c>
      <c r="E52" s="81">
        <v>1</v>
      </c>
      <c r="F52" s="81">
        <v>688</v>
      </c>
      <c r="G52" s="81">
        <f>F52-E52+1</f>
        <v>688</v>
      </c>
      <c r="H52" s="70">
        <f>G52+G53+G54+G55+(F56-E56+1)</f>
        <v>3034</v>
      </c>
    </row>
    <row r="53" spans="1:8" ht="12.75">
      <c r="A53" s="41" t="s">
        <v>500</v>
      </c>
      <c r="B53" s="41">
        <v>283</v>
      </c>
      <c r="C53" s="3"/>
      <c r="D53" s="41"/>
      <c r="E53" s="81">
        <v>689</v>
      </c>
      <c r="F53" s="81">
        <v>1360</v>
      </c>
      <c r="G53" s="81">
        <f>F53-E53+1</f>
        <v>672</v>
      </c>
      <c r="H53" s="70"/>
    </row>
    <row r="54" spans="1:8" ht="12.75">
      <c r="A54" s="41" t="s">
        <v>501</v>
      </c>
      <c r="B54" s="41">
        <v>284</v>
      </c>
      <c r="C54" s="3"/>
      <c r="D54" s="41"/>
      <c r="E54" s="81">
        <v>1361</v>
      </c>
      <c r="F54" s="81">
        <v>2069</v>
      </c>
      <c r="G54" s="81">
        <f>F54-E54+1</f>
        <v>709</v>
      </c>
      <c r="H54" s="70"/>
    </row>
    <row r="55" spans="1:8" ht="12.75">
      <c r="A55" s="41" t="s">
        <v>98</v>
      </c>
      <c r="B55" s="41">
        <v>285</v>
      </c>
      <c r="C55" s="3"/>
      <c r="D55" s="41"/>
      <c r="E55" s="81">
        <v>2070</v>
      </c>
      <c r="F55" s="81">
        <v>2771</v>
      </c>
      <c r="G55" s="81">
        <f>F55-E55+1</f>
        <v>702</v>
      </c>
      <c r="H55" s="70"/>
    </row>
    <row r="56" spans="1:8" ht="12.75">
      <c r="A56" s="41"/>
      <c r="B56" s="60">
        <v>286</v>
      </c>
      <c r="C56" s="3"/>
      <c r="D56" s="41"/>
      <c r="E56" s="81">
        <v>2772</v>
      </c>
      <c r="F56" s="81">
        <v>3034</v>
      </c>
      <c r="G56" s="81">
        <f>F56-E56+1+(F57-E57+1)</f>
        <v>623</v>
      </c>
      <c r="H56" s="70"/>
    </row>
    <row r="57" spans="1:9" ht="12.75">
      <c r="A57" s="41" t="s">
        <v>502</v>
      </c>
      <c r="B57" s="249" t="s">
        <v>241</v>
      </c>
      <c r="C57" s="3" t="s">
        <v>506</v>
      </c>
      <c r="D57" s="60" t="s">
        <v>507</v>
      </c>
      <c r="E57" s="81">
        <v>1</v>
      </c>
      <c r="F57" s="81">
        <v>360</v>
      </c>
      <c r="G57" s="81"/>
      <c r="H57" s="70">
        <f>F57-E57+1+F59-E59+1+F60-E60+1+F61-E61+1</f>
        <v>2360</v>
      </c>
      <c r="I57" s="74"/>
    </row>
    <row r="58" spans="1:8" ht="12.75">
      <c r="A58" s="41" t="s">
        <v>818</v>
      </c>
      <c r="B58" s="249"/>
      <c r="C58" s="3"/>
      <c r="D58" s="60"/>
      <c r="E58" s="81"/>
      <c r="F58" s="81"/>
      <c r="G58" s="81"/>
      <c r="H58" s="70"/>
    </row>
    <row r="59" spans="1:8" ht="12.75">
      <c r="A59" s="41"/>
      <c r="B59" s="41">
        <v>287</v>
      </c>
      <c r="C59" s="3" t="s">
        <v>506</v>
      </c>
      <c r="D59" s="60" t="s">
        <v>507</v>
      </c>
      <c r="E59" s="81">
        <v>361</v>
      </c>
      <c r="F59" s="81">
        <v>1026</v>
      </c>
      <c r="G59" s="81">
        <f>F59-E59+1</f>
        <v>666</v>
      </c>
      <c r="H59" s="70"/>
    </row>
    <row r="60" spans="1:8" ht="12.75">
      <c r="A60" s="41"/>
      <c r="B60" s="41">
        <v>288</v>
      </c>
      <c r="C60" s="3"/>
      <c r="D60" s="41"/>
      <c r="E60" s="81">
        <v>1027</v>
      </c>
      <c r="F60" s="81">
        <v>1692</v>
      </c>
      <c r="G60" s="81">
        <f>F60-E60+1</f>
        <v>666</v>
      </c>
      <c r="H60" s="70"/>
    </row>
    <row r="61" spans="1:8" ht="12.75">
      <c r="A61" s="41"/>
      <c r="B61" s="41">
        <v>289</v>
      </c>
      <c r="C61" s="3"/>
      <c r="D61" s="41"/>
      <c r="E61" s="81">
        <v>1693</v>
      </c>
      <c r="F61" s="81">
        <v>2360</v>
      </c>
      <c r="G61" s="81">
        <f>F61-E61+1</f>
        <v>668</v>
      </c>
      <c r="H61" s="69"/>
    </row>
    <row r="62" spans="1:8" ht="12.75">
      <c r="A62" s="41"/>
      <c r="B62" s="41"/>
      <c r="C62" s="3"/>
      <c r="D62" s="41"/>
      <c r="E62" s="81"/>
      <c r="F62" s="83"/>
      <c r="G62" s="81"/>
      <c r="H62" s="70"/>
    </row>
    <row r="63" spans="1:8" ht="13.5" thickBot="1">
      <c r="A63" s="42"/>
      <c r="B63" s="41"/>
      <c r="C63" s="11"/>
      <c r="D63" s="42"/>
      <c r="E63" s="105"/>
      <c r="F63" s="106"/>
      <c r="G63" s="105"/>
      <c r="H63" s="104"/>
    </row>
    <row r="64" spans="1:8" ht="13.5" thickTop="1">
      <c r="A64" s="41" t="s">
        <v>508</v>
      </c>
      <c r="B64" s="165">
        <v>290</v>
      </c>
      <c r="C64" s="171" t="s">
        <v>509</v>
      </c>
      <c r="D64" s="34" t="s">
        <v>510</v>
      </c>
      <c r="E64" s="80">
        <v>398</v>
      </c>
      <c r="F64" s="80">
        <v>1032</v>
      </c>
      <c r="G64" s="80">
        <f>F64-E64+1</f>
        <v>635</v>
      </c>
      <c r="H64" s="70">
        <f>F64-E64+1+F65-E65+1+F66-E66+1+F67-E67+1</f>
        <v>2743</v>
      </c>
    </row>
    <row r="65" spans="1:8" ht="12.75">
      <c r="A65" s="41" t="s">
        <v>511</v>
      </c>
      <c r="B65" s="41">
        <v>291</v>
      </c>
      <c r="C65" s="36"/>
      <c r="D65" s="36"/>
      <c r="E65" s="81">
        <v>1033</v>
      </c>
      <c r="F65" s="81">
        <v>1698</v>
      </c>
      <c r="G65" s="81">
        <f>F65-E65+1</f>
        <v>666</v>
      </c>
      <c r="H65" s="93" t="s">
        <v>279</v>
      </c>
    </row>
    <row r="66" spans="1:8" ht="12.75">
      <c r="A66" s="41" t="s">
        <v>512</v>
      </c>
      <c r="B66" s="41">
        <v>292</v>
      </c>
      <c r="C66" s="36"/>
      <c r="D66" s="3"/>
      <c r="E66" s="81">
        <v>1699</v>
      </c>
      <c r="F66" s="81">
        <v>2416</v>
      </c>
      <c r="G66" s="81">
        <f>F66-E66+1</f>
        <v>718</v>
      </c>
      <c r="H66" s="70"/>
    </row>
    <row r="67" spans="1:8" ht="12.75">
      <c r="A67" s="41" t="s">
        <v>290</v>
      </c>
      <c r="B67" s="41">
        <v>293</v>
      </c>
      <c r="C67" s="36"/>
      <c r="D67" s="3"/>
      <c r="E67" s="81">
        <v>2417</v>
      </c>
      <c r="F67" s="81">
        <v>3140</v>
      </c>
      <c r="G67" s="81">
        <f>F67-E67+1</f>
        <v>724</v>
      </c>
      <c r="H67" s="70"/>
    </row>
    <row r="68" spans="1:8" ht="13.5" thickBot="1">
      <c r="A68" s="42" t="s">
        <v>819</v>
      </c>
      <c r="B68" s="42"/>
      <c r="C68" s="37"/>
      <c r="D68" s="11"/>
      <c r="E68" s="105"/>
      <c r="F68" s="106"/>
      <c r="G68" s="81"/>
      <c r="H68" s="70"/>
    </row>
    <row r="69" spans="1:8" ht="13.5" thickTop="1">
      <c r="A69" s="165" t="s">
        <v>513</v>
      </c>
      <c r="B69" s="41">
        <v>294</v>
      </c>
      <c r="C69" s="171" t="s">
        <v>514</v>
      </c>
      <c r="D69" s="30" t="s">
        <v>515</v>
      </c>
      <c r="E69" s="80">
        <v>1</v>
      </c>
      <c r="F69" s="80">
        <v>658</v>
      </c>
      <c r="G69" s="80">
        <f>F69-E69+1</f>
        <v>658</v>
      </c>
      <c r="H69" s="85">
        <f>F69-E69+1+F70-E70+1+F71-E71+1</f>
        <v>2067</v>
      </c>
    </row>
    <row r="70" spans="1:8" ht="12.75">
      <c r="A70" s="41" t="s">
        <v>516</v>
      </c>
      <c r="B70" s="41">
        <v>295</v>
      </c>
      <c r="C70" s="36"/>
      <c r="D70" s="26"/>
      <c r="E70" s="81">
        <v>659</v>
      </c>
      <c r="F70" s="81">
        <v>1430</v>
      </c>
      <c r="G70" s="81">
        <f>F70-E70+1</f>
        <v>772</v>
      </c>
      <c r="H70" s="70"/>
    </row>
    <row r="71" spans="1:8" ht="12.75">
      <c r="A71" s="41" t="s">
        <v>517</v>
      </c>
      <c r="B71" s="41">
        <v>296</v>
      </c>
      <c r="C71" s="36"/>
      <c r="D71" s="26"/>
      <c r="E71" s="81">
        <v>1431</v>
      </c>
      <c r="F71" s="81">
        <v>2067</v>
      </c>
      <c r="G71" s="81">
        <f>F71-E71+1+(F72-E72+1)</f>
        <v>791</v>
      </c>
      <c r="H71" s="70"/>
    </row>
    <row r="72" spans="1:8" ht="12.75">
      <c r="A72" s="41" t="s">
        <v>290</v>
      </c>
      <c r="B72" s="249" t="s">
        <v>241</v>
      </c>
      <c r="C72" s="36" t="s">
        <v>518</v>
      </c>
      <c r="D72" s="26" t="s">
        <v>519</v>
      </c>
      <c r="E72" s="81">
        <v>1</v>
      </c>
      <c r="F72" s="81">
        <v>154</v>
      </c>
      <c r="G72" s="81"/>
      <c r="H72" s="70">
        <f>F72-E72+1+F74-E74+1+F75-E75+1</f>
        <v>1678</v>
      </c>
    </row>
    <row r="73" spans="1:8" ht="12.75">
      <c r="A73" s="41" t="s">
        <v>820</v>
      </c>
      <c r="B73" s="249"/>
      <c r="C73" s="36"/>
      <c r="D73" s="26"/>
      <c r="E73" s="81"/>
      <c r="F73" s="81"/>
      <c r="G73" s="81"/>
      <c r="H73" s="70"/>
    </row>
    <row r="74" spans="1:8" ht="12.75">
      <c r="A74" s="41"/>
      <c r="B74" s="41">
        <v>297</v>
      </c>
      <c r="C74" s="36" t="s">
        <v>518</v>
      </c>
      <c r="D74" s="26" t="s">
        <v>519</v>
      </c>
      <c r="E74" s="81">
        <v>155</v>
      </c>
      <c r="F74" s="81">
        <v>908</v>
      </c>
      <c r="G74" s="81">
        <f>F74-E74+1</f>
        <v>754</v>
      </c>
      <c r="H74" s="70"/>
    </row>
    <row r="75" spans="1:8" ht="12.75">
      <c r="A75" s="41"/>
      <c r="B75" s="41">
        <v>298</v>
      </c>
      <c r="C75" s="36"/>
      <c r="D75" s="3"/>
      <c r="E75" s="81">
        <v>909</v>
      </c>
      <c r="F75" s="81">
        <v>1678</v>
      </c>
      <c r="G75" s="81">
        <f>F75-E75+1</f>
        <v>770</v>
      </c>
      <c r="H75" s="70"/>
    </row>
    <row r="76" spans="1:8" ht="13.5" thickBot="1">
      <c r="A76" s="42"/>
      <c r="B76" s="42"/>
      <c r="C76" s="37"/>
      <c r="D76" s="11"/>
      <c r="E76" s="105"/>
      <c r="F76" s="106"/>
      <c r="G76" s="81"/>
      <c r="H76" s="47"/>
    </row>
    <row r="77" spans="1:8" ht="13.5" thickTop="1">
      <c r="A77" s="165" t="s">
        <v>520</v>
      </c>
      <c r="B77" s="41">
        <v>299</v>
      </c>
      <c r="C77" s="171" t="s">
        <v>521</v>
      </c>
      <c r="D77" s="30" t="s">
        <v>522</v>
      </c>
      <c r="E77" s="80">
        <v>1</v>
      </c>
      <c r="F77" s="80">
        <v>566</v>
      </c>
      <c r="G77" s="80">
        <f>F77-E77+1</f>
        <v>566</v>
      </c>
      <c r="H77" s="85">
        <f>SUM(G77+G78+G79+G80+G81)-397</f>
        <v>2925</v>
      </c>
    </row>
    <row r="78" spans="1:8" ht="12.75">
      <c r="A78" s="41" t="s">
        <v>460</v>
      </c>
      <c r="B78" s="41">
        <v>300</v>
      </c>
      <c r="C78" s="36"/>
      <c r="D78" s="3"/>
      <c r="E78" s="81">
        <v>567</v>
      </c>
      <c r="F78" s="81">
        <v>1224</v>
      </c>
      <c r="G78" s="81">
        <f>F78-E78+1</f>
        <v>658</v>
      </c>
      <c r="H78" s="70"/>
    </row>
    <row r="79" spans="1:8" ht="12.75">
      <c r="A79" s="41" t="s">
        <v>441</v>
      </c>
      <c r="B79" s="41">
        <v>301</v>
      </c>
      <c r="C79" s="36"/>
      <c r="D79" s="3"/>
      <c r="E79" s="81">
        <v>1225</v>
      </c>
      <c r="F79" s="81">
        <v>1928</v>
      </c>
      <c r="G79" s="81">
        <f>F79-E79+1</f>
        <v>704</v>
      </c>
      <c r="H79" s="70"/>
    </row>
    <row r="80" spans="1:8" ht="12.75">
      <c r="A80" s="41" t="s">
        <v>290</v>
      </c>
      <c r="B80" s="41">
        <v>302</v>
      </c>
      <c r="C80" s="36"/>
      <c r="D80" s="3"/>
      <c r="E80" s="81">
        <v>1929</v>
      </c>
      <c r="F80" s="81">
        <v>2638</v>
      </c>
      <c r="G80" s="81">
        <f>F80-E80+1</f>
        <v>710</v>
      </c>
      <c r="H80" s="70"/>
    </row>
    <row r="81" spans="1:8" ht="12.75">
      <c r="A81" s="41" t="s">
        <v>821</v>
      </c>
      <c r="B81" s="41">
        <v>303</v>
      </c>
      <c r="C81" s="36"/>
      <c r="D81" s="3"/>
      <c r="E81" s="81">
        <v>2639</v>
      </c>
      <c r="F81" s="81">
        <v>2925</v>
      </c>
      <c r="G81" s="81">
        <f>F81-E81+1+(F82-E82+1)</f>
        <v>684</v>
      </c>
      <c r="H81" s="70"/>
    </row>
    <row r="82" spans="1:8" ht="12.75">
      <c r="A82" s="41"/>
      <c r="B82" s="249" t="s">
        <v>241</v>
      </c>
      <c r="C82" s="36" t="s">
        <v>509</v>
      </c>
      <c r="D82" s="26" t="s">
        <v>510</v>
      </c>
      <c r="E82" s="81">
        <v>1</v>
      </c>
      <c r="F82" s="81">
        <v>397</v>
      </c>
      <c r="G82" s="81"/>
      <c r="H82" s="70">
        <f>F82-E82+1</f>
        <v>397</v>
      </c>
    </row>
    <row r="83" spans="1:8" ht="12.75">
      <c r="A83" s="41"/>
      <c r="B83" s="249"/>
      <c r="C83" s="36"/>
      <c r="D83" s="3"/>
      <c r="E83" s="81"/>
      <c r="F83" s="83"/>
      <c r="G83" s="81"/>
      <c r="H83" s="93" t="s">
        <v>279</v>
      </c>
    </row>
    <row r="84" spans="1:8" ht="12.75">
      <c r="A84" s="41"/>
      <c r="B84" s="41"/>
      <c r="C84" s="70"/>
      <c r="D84" s="3"/>
      <c r="E84" s="84"/>
      <c r="F84" s="81"/>
      <c r="G84" s="83"/>
      <c r="H84" s="47"/>
    </row>
    <row r="85" spans="1:8" ht="12.75">
      <c r="A85" s="41"/>
      <c r="B85" s="41"/>
      <c r="C85" s="70"/>
      <c r="D85" s="3"/>
      <c r="E85" s="84"/>
      <c r="F85" s="81"/>
      <c r="G85" s="83"/>
      <c r="H85" s="47"/>
    </row>
    <row r="86" spans="1:8" ht="13.5" thickBot="1">
      <c r="A86" s="42"/>
      <c r="B86" s="42"/>
      <c r="C86" s="37"/>
      <c r="D86" s="11"/>
      <c r="E86" s="112"/>
      <c r="F86" s="42"/>
      <c r="G86" s="37"/>
      <c r="H86" s="49"/>
    </row>
    <row r="87" ht="13.5" thickTop="1"/>
    <row r="88" spans="1:8" ht="12.75">
      <c r="A88" s="3" t="s">
        <v>777</v>
      </c>
      <c r="B88" s="3" t="s">
        <v>822</v>
      </c>
      <c r="C88" s="3" t="s">
        <v>269</v>
      </c>
      <c r="G88" s="172">
        <f>SUM(G3:G87)</f>
        <v>29964</v>
      </c>
      <c r="H88" s="172">
        <f>SUM(H3+H10+H15+H20+H38+H52+H57+H64+H69+H72+H77+H82)</f>
        <v>29964</v>
      </c>
    </row>
    <row r="89" spans="1:7" ht="15">
      <c r="A89" s="173">
        <v>9</v>
      </c>
      <c r="B89" s="173">
        <f>303-261+1</f>
        <v>43</v>
      </c>
      <c r="C89" s="173">
        <v>10</v>
      </c>
      <c r="E89"/>
      <c r="F89"/>
      <c r="G89"/>
    </row>
    <row r="90" spans="5:7" ht="12.75">
      <c r="E90"/>
      <c r="F90"/>
      <c r="G90"/>
    </row>
  </sheetData>
  <sheetProtection/>
  <mergeCells count="1">
    <mergeCell ref="A1:F1"/>
  </mergeCells>
  <printOptions gridLines="1"/>
  <pageMargins left="0.75" right="0.75" top="1" bottom="1" header="0.5" footer="0.5"/>
  <pageSetup fitToHeight="0" fitToWidth="1" horizontalDpi="600" verticalDpi="600" orientation="portrait" paperSize="9" scale="78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82">
      <selection activeCell="E97" sqref="E97"/>
    </sheetView>
  </sheetViews>
  <sheetFormatPr defaultColWidth="9.140625" defaultRowHeight="12.75"/>
  <cols>
    <col min="1" max="1" width="32.28125" style="67" customWidth="1"/>
    <col min="2" max="2" width="10.57421875" style="67" customWidth="1"/>
    <col min="3" max="3" width="25.7109375" style="75" customWidth="1"/>
    <col min="4" max="4" width="5.8515625" style="0" customWidth="1"/>
    <col min="5" max="5" width="10.7109375" style="3" bestFit="1" customWidth="1"/>
    <col min="6" max="6" width="9.140625" style="3" customWidth="1"/>
    <col min="8" max="8" width="10.57421875" style="75" customWidth="1"/>
    <col min="9" max="9" width="28.7109375" style="0" customWidth="1"/>
  </cols>
  <sheetData>
    <row r="1" spans="1:8" ht="24.75" thickBot="1" thickTop="1">
      <c r="A1" s="289" t="s">
        <v>253</v>
      </c>
      <c r="B1" s="290"/>
      <c r="C1" s="290"/>
      <c r="D1" s="290"/>
      <c r="E1" s="290"/>
      <c r="F1" s="290"/>
      <c r="G1" s="56"/>
      <c r="H1" s="63">
        <v>2024</v>
      </c>
    </row>
    <row r="2" spans="1:8" ht="48.75" thickBot="1" thickTop="1">
      <c r="A2" s="4" t="s">
        <v>0</v>
      </c>
      <c r="B2" s="4" t="s">
        <v>1</v>
      </c>
      <c r="C2" s="158" t="s">
        <v>2</v>
      </c>
      <c r="D2" s="158" t="s">
        <v>3</v>
      </c>
      <c r="E2" s="158" t="s">
        <v>243</v>
      </c>
      <c r="F2" s="162" t="s">
        <v>242</v>
      </c>
      <c r="G2" s="158" t="s">
        <v>244</v>
      </c>
      <c r="H2" s="53" t="s">
        <v>245</v>
      </c>
    </row>
    <row r="3" spans="1:8" ht="13.5" thickTop="1">
      <c r="A3" s="152" t="s">
        <v>29</v>
      </c>
      <c r="B3" s="152">
        <v>304</v>
      </c>
      <c r="C3" s="152" t="s">
        <v>52</v>
      </c>
      <c r="D3" s="30" t="s">
        <v>53</v>
      </c>
      <c r="E3" s="89">
        <v>1</v>
      </c>
      <c r="F3" s="179">
        <v>612</v>
      </c>
      <c r="G3" s="90">
        <f>F3-E3+1</f>
        <v>612</v>
      </c>
      <c r="H3" s="125">
        <f>SUM(G3+G4)+(F5-E5+1)</f>
        <v>1731</v>
      </c>
    </row>
    <row r="4" spans="1:8" ht="12.75">
      <c r="A4" s="60" t="s">
        <v>32</v>
      </c>
      <c r="B4" s="60">
        <v>305</v>
      </c>
      <c r="C4" s="60"/>
      <c r="D4" s="26"/>
      <c r="E4" s="90">
        <v>613</v>
      </c>
      <c r="F4" s="180">
        <v>1276</v>
      </c>
      <c r="G4" s="90">
        <f>F4-E4+1</f>
        <v>664</v>
      </c>
      <c r="H4" s="136"/>
    </row>
    <row r="5" spans="1:8" ht="12.75">
      <c r="A5" s="60" t="s">
        <v>28</v>
      </c>
      <c r="B5" s="60">
        <v>306</v>
      </c>
      <c r="C5" s="60"/>
      <c r="D5" s="26"/>
      <c r="E5" s="90">
        <v>1277</v>
      </c>
      <c r="F5" s="180">
        <v>1731</v>
      </c>
      <c r="G5" s="90">
        <f>F5-E5+1+F6</f>
        <v>708</v>
      </c>
      <c r="H5" s="136"/>
    </row>
    <row r="6" spans="1:8" ht="12.75">
      <c r="A6" s="60" t="s">
        <v>823</v>
      </c>
      <c r="B6" s="181" t="s">
        <v>241</v>
      </c>
      <c r="C6" s="60" t="s">
        <v>54</v>
      </c>
      <c r="D6" s="26" t="s">
        <v>55</v>
      </c>
      <c r="E6" s="90">
        <v>1</v>
      </c>
      <c r="F6" s="180">
        <v>253</v>
      </c>
      <c r="G6" s="90"/>
      <c r="H6" s="125">
        <f>SUM(F6-E6+1)+(F7-E7+1)+(F8-E8+1)</f>
        <v>1616</v>
      </c>
    </row>
    <row r="7" spans="1:8" ht="12.75">
      <c r="A7" s="182"/>
      <c r="B7" s="34">
        <v>307</v>
      </c>
      <c r="C7" s="60"/>
      <c r="D7" s="26"/>
      <c r="E7" s="90">
        <v>254</v>
      </c>
      <c r="F7" s="180">
        <v>917</v>
      </c>
      <c r="G7" s="90">
        <f>F7-E7+1</f>
        <v>664</v>
      </c>
      <c r="H7" s="136"/>
    </row>
    <row r="8" spans="1:8" ht="12.75">
      <c r="A8" s="142"/>
      <c r="B8" s="34">
        <v>308</v>
      </c>
      <c r="C8" s="60"/>
      <c r="D8" s="26"/>
      <c r="E8" s="90">
        <v>918</v>
      </c>
      <c r="F8" s="180">
        <v>1616</v>
      </c>
      <c r="G8" s="90">
        <f>F8-E8+1</f>
        <v>699</v>
      </c>
      <c r="H8" s="136"/>
    </row>
    <row r="9" spans="1:8" ht="13.5" thickBot="1">
      <c r="A9" s="141"/>
      <c r="B9" s="35"/>
      <c r="C9" s="62"/>
      <c r="D9" s="25"/>
      <c r="E9" s="94"/>
      <c r="F9" s="224"/>
      <c r="G9" s="225"/>
      <c r="H9" s="137"/>
    </row>
    <row r="10" spans="1:8" ht="13.5" thickTop="1">
      <c r="A10" s="152" t="s">
        <v>262</v>
      </c>
      <c r="B10" s="34">
        <v>309</v>
      </c>
      <c r="C10" s="60" t="s">
        <v>30</v>
      </c>
      <c r="D10" s="26" t="s">
        <v>31</v>
      </c>
      <c r="E10" s="90">
        <v>1</v>
      </c>
      <c r="F10" s="90">
        <v>718</v>
      </c>
      <c r="G10" s="90">
        <f>F10-E10+1</f>
        <v>718</v>
      </c>
      <c r="H10" s="126">
        <f>SUM(G10+G11+G12)</f>
        <v>2286</v>
      </c>
    </row>
    <row r="11" spans="1:8" ht="12.75">
      <c r="A11" s="60" t="s">
        <v>32</v>
      </c>
      <c r="B11" s="34">
        <v>310</v>
      </c>
      <c r="C11" s="60"/>
      <c r="D11" s="26"/>
      <c r="E11" s="90">
        <v>719</v>
      </c>
      <c r="F11" s="90">
        <v>1440</v>
      </c>
      <c r="G11" s="90">
        <f>F11-E11+1</f>
        <v>722</v>
      </c>
      <c r="H11" s="183"/>
    </row>
    <row r="12" spans="1:8" ht="12.75">
      <c r="A12" s="60" t="s">
        <v>28</v>
      </c>
      <c r="B12" s="34">
        <v>311</v>
      </c>
      <c r="C12" s="60"/>
      <c r="D12" s="26"/>
      <c r="E12" s="90">
        <v>1441</v>
      </c>
      <c r="F12" s="90">
        <v>2286</v>
      </c>
      <c r="G12" s="90">
        <f>F12-E12+1</f>
        <v>846</v>
      </c>
      <c r="H12" s="183"/>
    </row>
    <row r="13" spans="1:8" ht="13.5" thickBot="1">
      <c r="A13" s="60" t="s">
        <v>824</v>
      </c>
      <c r="B13" s="34"/>
      <c r="C13" s="62"/>
      <c r="D13" s="26"/>
      <c r="E13" s="90"/>
      <c r="F13" s="130"/>
      <c r="G13" s="234"/>
      <c r="H13" s="183"/>
    </row>
    <row r="14" spans="1:8" ht="13.5" thickTop="1">
      <c r="A14" s="152" t="s">
        <v>247</v>
      </c>
      <c r="B14" s="38">
        <v>312</v>
      </c>
      <c r="C14" s="152" t="s">
        <v>230</v>
      </c>
      <c r="D14" s="38" t="s">
        <v>231</v>
      </c>
      <c r="E14" s="89">
        <v>1</v>
      </c>
      <c r="F14" s="179">
        <v>702</v>
      </c>
      <c r="G14" s="89">
        <f>F14-E14+1</f>
        <v>702</v>
      </c>
      <c r="H14" s="129">
        <f>SUM(F14-E14+1)+(F15-E15+1)</f>
        <v>1255</v>
      </c>
    </row>
    <row r="15" spans="1:8" ht="12.75">
      <c r="A15" s="60" t="s">
        <v>240</v>
      </c>
      <c r="B15" s="34">
        <v>313</v>
      </c>
      <c r="C15" s="60"/>
      <c r="D15" s="67"/>
      <c r="E15" s="90">
        <v>703</v>
      </c>
      <c r="F15" s="180">
        <v>1255</v>
      </c>
      <c r="G15" s="90">
        <f>F15-E15+1+F16</f>
        <v>800</v>
      </c>
      <c r="H15" s="125"/>
    </row>
    <row r="16" spans="1:8" ht="12.75">
      <c r="A16" s="60" t="s">
        <v>77</v>
      </c>
      <c r="B16" s="181" t="s">
        <v>241</v>
      </c>
      <c r="C16" s="60" t="s">
        <v>263</v>
      </c>
      <c r="D16" s="34" t="s">
        <v>264</v>
      </c>
      <c r="E16" s="90">
        <v>1</v>
      </c>
      <c r="F16" s="180">
        <v>247</v>
      </c>
      <c r="G16" s="90"/>
      <c r="H16" s="125"/>
    </row>
    <row r="17" spans="1:8" ht="12.75">
      <c r="A17" s="60" t="s">
        <v>825</v>
      </c>
      <c r="B17" s="34">
        <v>314</v>
      </c>
      <c r="C17" s="60" t="s">
        <v>263</v>
      </c>
      <c r="D17" s="26" t="s">
        <v>264</v>
      </c>
      <c r="E17" s="90">
        <v>248</v>
      </c>
      <c r="F17" s="180">
        <v>1057</v>
      </c>
      <c r="G17" s="90">
        <f>F17-E17+1</f>
        <v>810</v>
      </c>
      <c r="H17" s="125">
        <f>SUM(F16-E16+1)+(F17-E17+1)</f>
        <v>1057</v>
      </c>
    </row>
    <row r="18" spans="1:8" ht="12.75">
      <c r="A18" s="60"/>
      <c r="B18" s="34"/>
      <c r="C18" s="60"/>
      <c r="D18" s="26"/>
      <c r="E18" s="90"/>
      <c r="F18" s="180"/>
      <c r="G18" s="90"/>
      <c r="H18" s="125"/>
    </row>
    <row r="19" spans="1:9" ht="12.75">
      <c r="A19" s="60"/>
      <c r="B19" s="34">
        <v>315</v>
      </c>
      <c r="C19" s="126" t="s">
        <v>56</v>
      </c>
      <c r="D19" s="125" t="s">
        <v>57</v>
      </c>
      <c r="E19" s="126">
        <v>1</v>
      </c>
      <c r="F19" s="175">
        <v>173</v>
      </c>
      <c r="G19" s="126">
        <f>F19-E19+1+F20-E20+1+F21-E21+1</f>
        <v>689</v>
      </c>
      <c r="H19" s="125">
        <f>SUM(G19+G22)</f>
        <v>1258</v>
      </c>
      <c r="I19" s="88"/>
    </row>
    <row r="20" spans="1:8" ht="12.75">
      <c r="A20" s="60"/>
      <c r="B20" s="181" t="s">
        <v>241</v>
      </c>
      <c r="C20" s="126" t="s">
        <v>56</v>
      </c>
      <c r="D20" s="125" t="s">
        <v>57</v>
      </c>
      <c r="E20" s="126">
        <v>344</v>
      </c>
      <c r="F20" s="175">
        <v>429</v>
      </c>
      <c r="G20" s="126"/>
      <c r="H20" s="143" t="s">
        <v>279</v>
      </c>
    </row>
    <row r="21" spans="1:8" ht="12.75">
      <c r="A21" s="60"/>
      <c r="B21" s="181" t="s">
        <v>241</v>
      </c>
      <c r="C21" s="126"/>
      <c r="D21" s="175"/>
      <c r="E21" s="126">
        <v>457</v>
      </c>
      <c r="F21" s="175">
        <v>886</v>
      </c>
      <c r="G21" s="126"/>
      <c r="H21" s="125"/>
    </row>
    <row r="22" spans="1:8" ht="15">
      <c r="A22" s="60"/>
      <c r="B22" s="34">
        <v>316</v>
      </c>
      <c r="C22" s="126" t="s">
        <v>56</v>
      </c>
      <c r="D22" s="125" t="s">
        <v>57</v>
      </c>
      <c r="E22" s="126">
        <v>895</v>
      </c>
      <c r="F22" s="175">
        <v>1386</v>
      </c>
      <c r="G22" s="126">
        <f>F22-E22+1+F23-E23+1</f>
        <v>569</v>
      </c>
      <c r="H22" s="207"/>
    </row>
    <row r="23" spans="1:8" ht="15">
      <c r="A23" s="60"/>
      <c r="B23" s="181" t="s">
        <v>241</v>
      </c>
      <c r="C23" s="126"/>
      <c r="D23" s="175"/>
      <c r="E23" s="126">
        <v>1824</v>
      </c>
      <c r="F23" s="175">
        <v>1900</v>
      </c>
      <c r="G23" s="206"/>
      <c r="H23" s="207"/>
    </row>
    <row r="24" spans="1:9" ht="13.5" thickBot="1">
      <c r="A24" s="62"/>
      <c r="B24" s="35"/>
      <c r="C24" s="62"/>
      <c r="D24" s="26"/>
      <c r="E24" s="60"/>
      <c r="F24" s="26"/>
      <c r="G24" s="141"/>
      <c r="H24" s="137"/>
      <c r="I24" s="87"/>
    </row>
    <row r="25" spans="1:8" ht="13.5" thickTop="1">
      <c r="A25" s="152" t="s">
        <v>826</v>
      </c>
      <c r="B25" s="38">
        <v>317</v>
      </c>
      <c r="C25" s="152" t="s">
        <v>59</v>
      </c>
      <c r="D25" s="30" t="s">
        <v>60</v>
      </c>
      <c r="E25" s="89">
        <v>1</v>
      </c>
      <c r="F25" s="89">
        <v>714</v>
      </c>
      <c r="G25" s="90">
        <f>F25-E25+1</f>
        <v>714</v>
      </c>
      <c r="H25" s="125">
        <f>SUM(F25-E25+1)+(F26-E26+1)</f>
        <v>1276</v>
      </c>
    </row>
    <row r="26" spans="1:8" ht="12.75">
      <c r="A26" s="60" t="s">
        <v>61</v>
      </c>
      <c r="B26" s="34">
        <v>318</v>
      </c>
      <c r="C26" s="60"/>
      <c r="D26" s="26"/>
      <c r="E26" s="90">
        <v>715</v>
      </c>
      <c r="F26" s="90">
        <v>1276</v>
      </c>
      <c r="G26" s="90">
        <f>F26-E26+1+F27</f>
        <v>818</v>
      </c>
      <c r="H26" s="125"/>
    </row>
    <row r="27" spans="1:8" ht="12.75">
      <c r="A27" s="60" t="s">
        <v>62</v>
      </c>
      <c r="B27" s="181" t="s">
        <v>241</v>
      </c>
      <c r="C27" s="60" t="s">
        <v>63</v>
      </c>
      <c r="D27" s="26" t="s">
        <v>64</v>
      </c>
      <c r="E27" s="90">
        <v>1</v>
      </c>
      <c r="F27" s="90">
        <v>256</v>
      </c>
      <c r="G27" s="90"/>
      <c r="H27" s="125"/>
    </row>
    <row r="28" spans="1:8" ht="12.75">
      <c r="A28" s="60" t="s">
        <v>28</v>
      </c>
      <c r="B28" s="34">
        <v>319</v>
      </c>
      <c r="C28" s="60"/>
      <c r="D28" s="26"/>
      <c r="E28" s="90">
        <v>257</v>
      </c>
      <c r="F28" s="90">
        <v>1022</v>
      </c>
      <c r="G28" s="90">
        <f>F28-E28+1</f>
        <v>766</v>
      </c>
      <c r="H28" s="125">
        <f>SUM(F27-E27+1)+(F28-E28+1)+(F29-E29+1)</f>
        <v>1425</v>
      </c>
    </row>
    <row r="29" spans="1:8" ht="12.75">
      <c r="A29" s="60" t="s">
        <v>827</v>
      </c>
      <c r="B29" s="34">
        <v>320</v>
      </c>
      <c r="C29" s="60"/>
      <c r="D29" s="26"/>
      <c r="E29" s="90">
        <v>1023</v>
      </c>
      <c r="F29" s="90">
        <v>1425</v>
      </c>
      <c r="G29" s="90">
        <f>F29-E29+1+F30</f>
        <v>761</v>
      </c>
      <c r="H29" s="125"/>
    </row>
    <row r="30" spans="1:8" ht="12.75">
      <c r="A30" s="185"/>
      <c r="B30" s="181" t="s">
        <v>241</v>
      </c>
      <c r="C30" s="60" t="s">
        <v>65</v>
      </c>
      <c r="D30" s="26" t="s">
        <v>66</v>
      </c>
      <c r="E30" s="90">
        <v>1</v>
      </c>
      <c r="F30" s="90">
        <v>358</v>
      </c>
      <c r="G30" s="90"/>
      <c r="H30" s="125"/>
    </row>
    <row r="31" spans="1:8" ht="12.75">
      <c r="A31" s="185"/>
      <c r="B31" s="34">
        <v>321</v>
      </c>
      <c r="C31" s="60"/>
      <c r="D31" s="26"/>
      <c r="E31" s="90">
        <v>359</v>
      </c>
      <c r="F31" s="90">
        <v>1130</v>
      </c>
      <c r="G31" s="90">
        <f>F31-E31+1</f>
        <v>772</v>
      </c>
      <c r="H31" s="125">
        <f>SUM(F30-E30+1)+(F31-E31+1)+(F32-E32+1)+(F33-E33+1)</f>
        <v>2683</v>
      </c>
    </row>
    <row r="32" spans="1:8" ht="12.75">
      <c r="A32" s="185"/>
      <c r="B32" s="34">
        <v>322</v>
      </c>
      <c r="C32" s="60"/>
      <c r="D32" s="26"/>
      <c r="E32" s="90">
        <v>1131</v>
      </c>
      <c r="F32" s="90">
        <v>1900</v>
      </c>
      <c r="G32" s="90">
        <f>F32-E32+1</f>
        <v>770</v>
      </c>
      <c r="H32" s="125"/>
    </row>
    <row r="33" spans="1:8" ht="12.75">
      <c r="A33" s="185"/>
      <c r="B33" s="34">
        <v>323</v>
      </c>
      <c r="C33" s="60"/>
      <c r="D33" s="34"/>
      <c r="E33" s="130">
        <v>1901</v>
      </c>
      <c r="F33" s="90">
        <v>2683</v>
      </c>
      <c r="G33" s="90">
        <f>F33-E33+1</f>
        <v>783</v>
      </c>
      <c r="H33" s="125"/>
    </row>
    <row r="34" spans="1:8" ht="13.5" thickBot="1">
      <c r="A34" s="141"/>
      <c r="B34" s="35"/>
      <c r="C34" s="135"/>
      <c r="D34" s="141"/>
      <c r="E34" s="220"/>
      <c r="F34" s="90"/>
      <c r="G34" s="234"/>
      <c r="H34" s="135"/>
    </row>
    <row r="35" spans="1:9" ht="13.5" thickTop="1">
      <c r="A35" s="152" t="s">
        <v>658</v>
      </c>
      <c r="B35" s="38">
        <v>324</v>
      </c>
      <c r="C35" s="26" t="s">
        <v>69</v>
      </c>
      <c r="D35" s="60" t="s">
        <v>70</v>
      </c>
      <c r="E35" s="130">
        <v>1</v>
      </c>
      <c r="F35" s="89">
        <v>610</v>
      </c>
      <c r="G35" s="89">
        <f>F35-E35+1</f>
        <v>610</v>
      </c>
      <c r="H35" s="125">
        <f>SUM(F35-E35+1)+(F36-E36+1)+(F37-E37+1)+(F38-E38+1)</f>
        <v>2337</v>
      </c>
      <c r="I35" s="109"/>
    </row>
    <row r="36" spans="1:9" ht="12.75">
      <c r="A36" s="60" t="s">
        <v>270</v>
      </c>
      <c r="B36" s="34">
        <v>325</v>
      </c>
      <c r="C36" s="26"/>
      <c r="D36" s="60"/>
      <c r="E36" s="130">
        <v>611</v>
      </c>
      <c r="F36" s="90">
        <v>1276</v>
      </c>
      <c r="G36" s="90">
        <f>F36-E36+1</f>
        <v>666</v>
      </c>
      <c r="H36" s="136"/>
      <c r="I36" s="109"/>
    </row>
    <row r="37" spans="1:8" ht="12.75">
      <c r="A37" s="60" t="s">
        <v>61</v>
      </c>
      <c r="B37" s="34">
        <v>326</v>
      </c>
      <c r="C37" s="26"/>
      <c r="D37" s="60"/>
      <c r="E37" s="130">
        <v>1277</v>
      </c>
      <c r="F37" s="90">
        <v>1979</v>
      </c>
      <c r="G37" s="90">
        <f>F37-E37+1</f>
        <v>703</v>
      </c>
      <c r="H37" s="136"/>
    </row>
    <row r="38" spans="1:8" ht="12.75">
      <c r="A38" s="60" t="s">
        <v>28</v>
      </c>
      <c r="B38" s="34">
        <v>327</v>
      </c>
      <c r="C38" s="26"/>
      <c r="D38" s="60"/>
      <c r="E38" s="130">
        <v>1980</v>
      </c>
      <c r="F38" s="90">
        <v>2337</v>
      </c>
      <c r="G38" s="90">
        <f>F38-E38+1+F39</f>
        <v>715</v>
      </c>
      <c r="H38" s="125"/>
    </row>
    <row r="39" spans="1:8" ht="12.75">
      <c r="A39" s="60" t="s">
        <v>828</v>
      </c>
      <c r="B39" s="181" t="s">
        <v>241</v>
      </c>
      <c r="C39" s="26" t="s">
        <v>67</v>
      </c>
      <c r="D39" s="60" t="s">
        <v>68</v>
      </c>
      <c r="E39" s="130">
        <v>1</v>
      </c>
      <c r="F39" s="90">
        <v>357</v>
      </c>
      <c r="G39" s="90"/>
      <c r="H39" s="133"/>
    </row>
    <row r="40" spans="1:8" ht="12.75">
      <c r="A40" s="60"/>
      <c r="B40" s="34">
        <v>328</v>
      </c>
      <c r="C40" s="26"/>
      <c r="D40" s="60"/>
      <c r="E40" s="130">
        <v>358</v>
      </c>
      <c r="F40" s="90">
        <v>1118</v>
      </c>
      <c r="G40" s="90">
        <f>F40-E40+1</f>
        <v>761</v>
      </c>
      <c r="H40" s="126">
        <f>SUM(F39-E39+1)+(F40-E40+1)+(F41-E41+1)</f>
        <v>1863</v>
      </c>
    </row>
    <row r="41" spans="1:9" ht="13.5" thickBot="1">
      <c r="A41" s="186"/>
      <c r="B41" s="151">
        <v>329</v>
      </c>
      <c r="C41" s="144"/>
      <c r="D41" s="186"/>
      <c r="E41" s="191">
        <v>1119</v>
      </c>
      <c r="F41" s="192">
        <v>1863</v>
      </c>
      <c r="G41" s="94">
        <f>F41-E41+1</f>
        <v>745</v>
      </c>
      <c r="H41" s="127"/>
      <c r="I41" s="74"/>
    </row>
    <row r="42" spans="1:8" ht="12.75">
      <c r="A42" s="60" t="s">
        <v>829</v>
      </c>
      <c r="B42" s="34">
        <v>330</v>
      </c>
      <c r="C42" s="68" t="s">
        <v>56</v>
      </c>
      <c r="D42" s="126" t="s">
        <v>57</v>
      </c>
      <c r="E42" s="197">
        <v>174</v>
      </c>
      <c r="F42" s="68">
        <v>343</v>
      </c>
      <c r="G42" s="198">
        <f>F42-E42+1+F43-E43+1+F44-E44+1+F45-E45+1</f>
        <v>642</v>
      </c>
      <c r="H42" s="197">
        <f>SUM(F42-E42+1)+(F43-E43+1)+(F44-E44+1)+(F45-E45+1)</f>
        <v>642</v>
      </c>
    </row>
    <row r="43" spans="1:8" ht="15">
      <c r="A43" s="60" t="s">
        <v>830</v>
      </c>
      <c r="B43" s="181" t="s">
        <v>241</v>
      </c>
      <c r="C43" s="175"/>
      <c r="D43" s="126"/>
      <c r="E43" s="197">
        <v>430</v>
      </c>
      <c r="F43" s="68">
        <v>456</v>
      </c>
      <c r="G43" s="199"/>
      <c r="H43" s="200" t="s">
        <v>279</v>
      </c>
    </row>
    <row r="44" spans="1:8" ht="15">
      <c r="A44" s="60" t="s">
        <v>831</v>
      </c>
      <c r="B44" s="181" t="s">
        <v>241</v>
      </c>
      <c r="C44" s="175"/>
      <c r="D44" s="126"/>
      <c r="E44" s="197">
        <v>887</v>
      </c>
      <c r="F44" s="68">
        <v>894</v>
      </c>
      <c r="G44" s="199"/>
      <c r="H44" s="201"/>
    </row>
    <row r="45" spans="1:8" ht="15">
      <c r="A45" s="60" t="s">
        <v>28</v>
      </c>
      <c r="B45" s="181" t="s">
        <v>241</v>
      </c>
      <c r="C45" s="68"/>
      <c r="D45" s="126"/>
      <c r="E45" s="197">
        <v>1387</v>
      </c>
      <c r="F45" s="68">
        <v>1823</v>
      </c>
      <c r="G45" s="199"/>
      <c r="H45" s="201"/>
    </row>
    <row r="46" spans="1:8" ht="15.75" thickBot="1">
      <c r="A46" s="186" t="s">
        <v>832</v>
      </c>
      <c r="B46" s="181"/>
      <c r="C46" s="202"/>
      <c r="D46" s="127"/>
      <c r="E46" s="203"/>
      <c r="F46" s="202"/>
      <c r="G46" s="204"/>
      <c r="H46" s="205"/>
    </row>
    <row r="47" spans="1:9" ht="13.5" thickTop="1">
      <c r="A47" s="176" t="s">
        <v>73</v>
      </c>
      <c r="B47" s="38">
        <v>331</v>
      </c>
      <c r="C47" s="176" t="s">
        <v>74</v>
      </c>
      <c r="D47" s="26" t="s">
        <v>75</v>
      </c>
      <c r="E47" s="90">
        <v>1</v>
      </c>
      <c r="F47" s="90">
        <v>698</v>
      </c>
      <c r="G47" s="90">
        <f>F47-E47+1</f>
        <v>698</v>
      </c>
      <c r="H47" s="125">
        <f>SUM(F47-E47+1)+(F48-E48+1)+(F49-E49+1)+(F50-E50+1)</f>
        <v>2973</v>
      </c>
      <c r="I47" s="87"/>
    </row>
    <row r="48" spans="1:8" ht="12.75">
      <c r="A48" s="60" t="s">
        <v>76</v>
      </c>
      <c r="B48" s="34">
        <v>332</v>
      </c>
      <c r="C48" s="34"/>
      <c r="D48" s="26"/>
      <c r="E48" s="90">
        <v>699</v>
      </c>
      <c r="F48" s="90">
        <v>1467</v>
      </c>
      <c r="G48" s="90">
        <f>F48-E48+1</f>
        <v>769</v>
      </c>
      <c r="H48" s="136"/>
    </row>
    <row r="49" spans="1:8" ht="12.75">
      <c r="A49" s="60" t="s">
        <v>77</v>
      </c>
      <c r="B49" s="34">
        <v>333</v>
      </c>
      <c r="C49" s="34"/>
      <c r="D49" s="26"/>
      <c r="E49" s="90">
        <v>1468</v>
      </c>
      <c r="F49" s="90">
        <v>2229</v>
      </c>
      <c r="G49" s="90">
        <f>F49-E49+1</f>
        <v>762</v>
      </c>
      <c r="H49" s="136"/>
    </row>
    <row r="50" spans="1:8" ht="12.75">
      <c r="A50" s="60" t="s">
        <v>833</v>
      </c>
      <c r="B50" s="34">
        <v>334</v>
      </c>
      <c r="C50" s="60"/>
      <c r="D50" s="34"/>
      <c r="E50" s="130">
        <v>2230</v>
      </c>
      <c r="F50" s="130">
        <v>2973</v>
      </c>
      <c r="G50" s="90">
        <f>F50-E50+1</f>
        <v>744</v>
      </c>
      <c r="H50" s="136"/>
    </row>
    <row r="51" spans="1:8" ht="13.5" thickBot="1">
      <c r="A51" s="187"/>
      <c r="B51" s="60"/>
      <c r="C51" s="62"/>
      <c r="D51" s="25"/>
      <c r="E51" s="94"/>
      <c r="F51" s="94"/>
      <c r="G51" s="235"/>
      <c r="H51" s="137"/>
    </row>
    <row r="52" spans="1:8" ht="13.5" thickTop="1">
      <c r="A52" s="29" t="s">
        <v>78</v>
      </c>
      <c r="B52" s="152">
        <v>335</v>
      </c>
      <c r="C52" s="30" t="s">
        <v>79</v>
      </c>
      <c r="D52" s="152" t="s">
        <v>80</v>
      </c>
      <c r="E52" s="90">
        <v>1</v>
      </c>
      <c r="F52" s="90">
        <v>658</v>
      </c>
      <c r="G52" s="89">
        <f aca="true" t="shared" si="0" ref="G52:G57">F52-E52+1</f>
        <v>658</v>
      </c>
      <c r="H52" s="132">
        <f>SUM(F52-E52+1)+(F53-E53+1)+(F54-E54+1)+(F55-E55+1)</f>
        <v>2791</v>
      </c>
    </row>
    <row r="53" spans="1:8" ht="12.75">
      <c r="A53" s="60" t="s">
        <v>81</v>
      </c>
      <c r="B53" s="34">
        <v>336</v>
      </c>
      <c r="C53" s="26"/>
      <c r="D53" s="60"/>
      <c r="E53" s="90">
        <v>659</v>
      </c>
      <c r="F53" s="90">
        <v>1367</v>
      </c>
      <c r="G53" s="90">
        <f t="shared" si="0"/>
        <v>709</v>
      </c>
      <c r="H53" s="136"/>
    </row>
    <row r="54" spans="1:8" ht="12.75">
      <c r="A54" s="60" t="s">
        <v>77</v>
      </c>
      <c r="B54" s="34">
        <v>337</v>
      </c>
      <c r="C54" s="26"/>
      <c r="D54" s="60"/>
      <c r="E54" s="90">
        <v>1368</v>
      </c>
      <c r="F54" s="90">
        <v>2075</v>
      </c>
      <c r="G54" s="90">
        <f t="shared" si="0"/>
        <v>708</v>
      </c>
      <c r="H54" s="136"/>
    </row>
    <row r="55" spans="1:8" ht="12.75">
      <c r="A55" s="60" t="s">
        <v>834</v>
      </c>
      <c r="B55" s="34">
        <v>338</v>
      </c>
      <c r="C55" s="26"/>
      <c r="D55" s="60"/>
      <c r="E55" s="90">
        <v>2076</v>
      </c>
      <c r="F55" s="90">
        <v>2791</v>
      </c>
      <c r="G55" s="90">
        <f t="shared" si="0"/>
        <v>716</v>
      </c>
      <c r="H55" s="136"/>
    </row>
    <row r="56" spans="1:8" ht="12.75">
      <c r="A56" s="60"/>
      <c r="B56" s="34">
        <v>339</v>
      </c>
      <c r="C56" s="26" t="s">
        <v>82</v>
      </c>
      <c r="D56" s="60" t="s">
        <v>83</v>
      </c>
      <c r="E56" s="90">
        <v>1</v>
      </c>
      <c r="F56" s="90">
        <v>755</v>
      </c>
      <c r="G56" s="90">
        <f t="shared" si="0"/>
        <v>755</v>
      </c>
      <c r="H56" s="125">
        <f>SUM(F56-E56+1)+(F57-E57+1)</f>
        <v>1535</v>
      </c>
    </row>
    <row r="57" spans="1:8" ht="12.75">
      <c r="A57" s="27"/>
      <c r="B57" s="60">
        <v>340</v>
      </c>
      <c r="C57" s="26"/>
      <c r="D57" s="60"/>
      <c r="E57" s="90">
        <v>756</v>
      </c>
      <c r="F57" s="90">
        <v>1535</v>
      </c>
      <c r="G57" s="90">
        <f t="shared" si="0"/>
        <v>780</v>
      </c>
      <c r="H57" s="136"/>
    </row>
    <row r="58" spans="1:8" ht="12.75">
      <c r="A58" s="27"/>
      <c r="B58" s="60"/>
      <c r="C58" s="26"/>
      <c r="D58" s="60"/>
      <c r="E58" s="90"/>
      <c r="F58" s="180"/>
      <c r="G58" s="234"/>
      <c r="H58" s="136"/>
    </row>
    <row r="59" spans="1:8" ht="13.5" thickBot="1">
      <c r="A59" s="32"/>
      <c r="B59" s="62"/>
      <c r="C59" s="25"/>
      <c r="D59" s="62"/>
      <c r="E59" s="94"/>
      <c r="F59" s="224"/>
      <c r="G59" s="234"/>
      <c r="H59" s="137"/>
    </row>
    <row r="60" spans="1:8" ht="13.5" thickTop="1">
      <c r="A60" s="29" t="s">
        <v>84</v>
      </c>
      <c r="B60" s="152">
        <v>341</v>
      </c>
      <c r="C60" s="30" t="s">
        <v>85</v>
      </c>
      <c r="D60" s="152" t="s">
        <v>86</v>
      </c>
      <c r="E60" s="90">
        <v>1</v>
      </c>
      <c r="F60" s="90">
        <v>706</v>
      </c>
      <c r="G60" s="89">
        <f>F60-E60+1</f>
        <v>706</v>
      </c>
      <c r="H60" s="132">
        <f>G60</f>
        <v>706</v>
      </c>
    </row>
    <row r="61" spans="1:8" ht="12.75">
      <c r="A61" s="27" t="s">
        <v>87</v>
      </c>
      <c r="B61" s="60"/>
      <c r="C61" s="26"/>
      <c r="D61" s="60"/>
      <c r="E61" s="90"/>
      <c r="F61" s="180"/>
      <c r="G61" s="234"/>
      <c r="H61" s="136"/>
    </row>
    <row r="62" spans="1:8" ht="12.75">
      <c r="A62" s="27" t="s">
        <v>58</v>
      </c>
      <c r="B62" s="142"/>
      <c r="C62" s="193"/>
      <c r="D62" s="142"/>
      <c r="E62" s="90"/>
      <c r="F62" s="180"/>
      <c r="G62" s="234"/>
      <c r="H62" s="136"/>
    </row>
    <row r="63" spans="1:8" ht="13.5" thickBot="1">
      <c r="A63" s="27" t="s">
        <v>835</v>
      </c>
      <c r="B63" s="141"/>
      <c r="C63" s="23"/>
      <c r="D63" s="141"/>
      <c r="E63" s="94"/>
      <c r="F63" s="224"/>
      <c r="G63" s="236"/>
      <c r="H63" s="136"/>
    </row>
    <row r="64" spans="1:8" ht="24.75" thickBot="1" thickTop="1">
      <c r="A64" s="292" t="s">
        <v>254</v>
      </c>
      <c r="B64" s="293"/>
      <c r="C64" s="294"/>
      <c r="D64" s="294"/>
      <c r="E64" s="294"/>
      <c r="F64" s="294"/>
      <c r="G64" s="189"/>
      <c r="H64" s="190"/>
    </row>
    <row r="65" spans="1:8" ht="48.75" thickBot="1" thickTop="1">
      <c r="A65" s="40" t="s">
        <v>0</v>
      </c>
      <c r="B65" s="4" t="s">
        <v>1</v>
      </c>
      <c r="C65" s="58" t="s">
        <v>2</v>
      </c>
      <c r="D65" s="194" t="s">
        <v>3</v>
      </c>
      <c r="E65" s="4" t="s">
        <v>243</v>
      </c>
      <c r="F65" s="45" t="s">
        <v>242</v>
      </c>
      <c r="G65" s="4" t="s">
        <v>244</v>
      </c>
      <c r="H65" s="195" t="s">
        <v>245</v>
      </c>
    </row>
    <row r="66" spans="1:8" ht="13.5" thickTop="1">
      <c r="A66" s="152" t="s">
        <v>836</v>
      </c>
      <c r="B66" s="38">
        <v>342</v>
      </c>
      <c r="C66" s="30" t="s">
        <v>226</v>
      </c>
      <c r="D66" s="152" t="s">
        <v>227</v>
      </c>
      <c r="E66" s="90">
        <v>1</v>
      </c>
      <c r="F66" s="90">
        <v>707</v>
      </c>
      <c r="G66" s="90">
        <f>F66-E66+1</f>
        <v>707</v>
      </c>
      <c r="H66" s="132">
        <f>SUM(F66-E66+1)+(F67-E67+1)+(F68-E68+1)</f>
        <v>2096</v>
      </c>
    </row>
    <row r="67" spans="1:8" ht="12.75">
      <c r="A67" s="60" t="s">
        <v>837</v>
      </c>
      <c r="B67" s="34">
        <v>343</v>
      </c>
      <c r="C67" s="26"/>
      <c r="D67" s="60"/>
      <c r="E67" s="90">
        <v>708</v>
      </c>
      <c r="F67" s="90">
        <v>1477</v>
      </c>
      <c r="G67" s="90">
        <f>F67-E67+1</f>
        <v>770</v>
      </c>
      <c r="H67" s="133"/>
    </row>
    <row r="68" spans="1:8" ht="12.75">
      <c r="A68" s="60" t="s">
        <v>838</v>
      </c>
      <c r="B68" s="34">
        <v>344</v>
      </c>
      <c r="C68" s="26"/>
      <c r="D68" s="60"/>
      <c r="E68" s="90">
        <v>1478</v>
      </c>
      <c r="F68" s="90">
        <v>2096</v>
      </c>
      <c r="G68" s="90">
        <f>F68-E68+1+F69</f>
        <v>872</v>
      </c>
      <c r="H68" s="133"/>
    </row>
    <row r="69" spans="1:8" ht="12.75">
      <c r="A69" s="27" t="s">
        <v>58</v>
      </c>
      <c r="B69" s="188" t="s">
        <v>241</v>
      </c>
      <c r="C69" s="26" t="s">
        <v>228</v>
      </c>
      <c r="D69" s="60" t="s">
        <v>229</v>
      </c>
      <c r="E69" s="90">
        <v>1</v>
      </c>
      <c r="F69" s="90">
        <v>253</v>
      </c>
      <c r="G69" s="90"/>
      <c r="H69" s="126">
        <f>SUM(F69-E69+1)+(F70-E70+1)</f>
        <v>1015</v>
      </c>
    </row>
    <row r="70" spans="1:8" ht="12.75">
      <c r="A70" s="27" t="s">
        <v>839</v>
      </c>
      <c r="B70" s="60">
        <v>345</v>
      </c>
      <c r="C70" s="26"/>
      <c r="D70" s="60"/>
      <c r="E70" s="90">
        <v>254</v>
      </c>
      <c r="F70" s="90">
        <v>1015</v>
      </c>
      <c r="G70" s="90">
        <f>F70-E70+1</f>
        <v>762</v>
      </c>
      <c r="H70" s="133"/>
    </row>
    <row r="71" spans="1:8" ht="13.5" thickBot="1">
      <c r="A71" s="66"/>
      <c r="B71" s="62"/>
      <c r="C71" s="25"/>
      <c r="D71" s="62"/>
      <c r="E71" s="94"/>
      <c r="F71" s="220"/>
      <c r="G71" s="236"/>
      <c r="H71" s="135"/>
    </row>
    <row r="72" spans="1:8" ht="13.5" thickTop="1">
      <c r="A72" s="29" t="s">
        <v>232</v>
      </c>
      <c r="B72" s="152">
        <v>346</v>
      </c>
      <c r="C72" s="152" t="s">
        <v>233</v>
      </c>
      <c r="D72" s="30" t="s">
        <v>234</v>
      </c>
      <c r="E72" s="90">
        <v>1</v>
      </c>
      <c r="F72" s="90">
        <v>698</v>
      </c>
      <c r="G72" s="90">
        <f>F72-E72+1</f>
        <v>698</v>
      </c>
      <c r="H72" s="132">
        <f>SUM(F72-E72+1)+(F73-E73+1)+(F74-E74+1)</f>
        <v>2396</v>
      </c>
    </row>
    <row r="73" spans="1:8" ht="12.75">
      <c r="A73" s="27" t="s">
        <v>235</v>
      </c>
      <c r="B73" s="60">
        <v>347</v>
      </c>
      <c r="C73" s="60"/>
      <c r="D73" s="26"/>
      <c r="E73" s="90">
        <v>699</v>
      </c>
      <c r="F73" s="90">
        <v>1504</v>
      </c>
      <c r="G73" s="90">
        <f>F73-E73+1</f>
        <v>806</v>
      </c>
      <c r="H73" s="133"/>
    </row>
    <row r="74" spans="1:8" ht="12.75">
      <c r="A74" s="27" t="s">
        <v>58</v>
      </c>
      <c r="B74" s="60">
        <v>348</v>
      </c>
      <c r="C74" s="60"/>
      <c r="D74" s="26"/>
      <c r="E74" s="90">
        <v>1505</v>
      </c>
      <c r="F74" s="90">
        <v>2396</v>
      </c>
      <c r="G74" s="90">
        <f>F74-E74+1</f>
        <v>892</v>
      </c>
      <c r="H74" s="133"/>
    </row>
    <row r="75" spans="1:8" ht="13.5" thickBot="1">
      <c r="A75" s="32" t="s">
        <v>840</v>
      </c>
      <c r="B75" s="62"/>
      <c r="C75" s="62"/>
      <c r="D75" s="25"/>
      <c r="E75" s="94"/>
      <c r="F75" s="220"/>
      <c r="G75" s="237"/>
      <c r="H75" s="135"/>
    </row>
    <row r="76" spans="1:8" ht="13.5" thickTop="1">
      <c r="A76" s="29" t="s">
        <v>236</v>
      </c>
      <c r="B76" s="152">
        <v>349</v>
      </c>
      <c r="C76" s="152" t="s">
        <v>237</v>
      </c>
      <c r="D76" s="30" t="s">
        <v>238</v>
      </c>
      <c r="E76" s="90">
        <v>1</v>
      </c>
      <c r="F76" s="90">
        <v>754</v>
      </c>
      <c r="G76" s="89">
        <f>F76-E76+1</f>
        <v>754</v>
      </c>
      <c r="H76" s="132">
        <f>SUM(F76-E76+1)+(F77-E77+1)+(F78-E78+1)</f>
        <v>2550</v>
      </c>
    </row>
    <row r="77" spans="1:8" ht="12.75">
      <c r="A77" s="27" t="s">
        <v>239</v>
      </c>
      <c r="B77" s="60">
        <v>350</v>
      </c>
      <c r="C77" s="60"/>
      <c r="D77" s="26"/>
      <c r="E77" s="90">
        <v>755</v>
      </c>
      <c r="F77" s="90">
        <v>1636</v>
      </c>
      <c r="G77" s="90">
        <f>F77-E77+1</f>
        <v>882</v>
      </c>
      <c r="H77" s="133"/>
    </row>
    <row r="78" spans="1:8" ht="12.75">
      <c r="A78" s="27" t="s">
        <v>58</v>
      </c>
      <c r="B78" s="60">
        <v>351</v>
      </c>
      <c r="C78" s="60"/>
      <c r="D78" s="34"/>
      <c r="E78" s="90">
        <v>1637</v>
      </c>
      <c r="F78" s="130">
        <v>2550</v>
      </c>
      <c r="G78" s="90">
        <f>F78-E78+1</f>
        <v>914</v>
      </c>
      <c r="H78" s="133"/>
    </row>
    <row r="79" spans="1:8" ht="12.75">
      <c r="A79" s="27" t="s">
        <v>841</v>
      </c>
      <c r="B79" s="126"/>
      <c r="C79" s="60"/>
      <c r="D79" s="34"/>
      <c r="E79" s="90"/>
      <c r="F79" s="91"/>
      <c r="G79" s="90"/>
      <c r="H79" s="133"/>
    </row>
    <row r="80" spans="1:8" ht="13.5" thickBot="1">
      <c r="A80" s="32"/>
      <c r="B80" s="62"/>
      <c r="C80" s="62"/>
      <c r="D80" s="25"/>
      <c r="E80" s="94"/>
      <c r="F80" s="220"/>
      <c r="G80" s="236"/>
      <c r="H80" s="135"/>
    </row>
    <row r="81" spans="1:8" ht="13.5" thickTop="1">
      <c r="A81" s="29" t="s">
        <v>220</v>
      </c>
      <c r="B81" s="152">
        <v>352</v>
      </c>
      <c r="C81" s="60" t="s">
        <v>224</v>
      </c>
      <c r="D81" s="26" t="s">
        <v>225</v>
      </c>
      <c r="E81" s="90">
        <v>1</v>
      </c>
      <c r="F81" s="90">
        <v>600</v>
      </c>
      <c r="G81" s="89">
        <f>F81-E81+1</f>
        <v>600</v>
      </c>
      <c r="H81" s="132">
        <f>SUM(F81-E81+1)+(F82-E82+1)+(F83-E83+1)</f>
        <v>2026</v>
      </c>
    </row>
    <row r="82" spans="1:8" ht="12.75">
      <c r="A82" s="60" t="s">
        <v>223</v>
      </c>
      <c r="B82" s="34">
        <v>353</v>
      </c>
      <c r="C82" s="133"/>
      <c r="D82" s="67"/>
      <c r="E82" s="90">
        <v>601</v>
      </c>
      <c r="F82" s="90">
        <v>1295</v>
      </c>
      <c r="G82" s="90">
        <f>F82-E82+1</f>
        <v>695</v>
      </c>
      <c r="H82" s="133"/>
    </row>
    <row r="83" spans="1:9" ht="12.75">
      <c r="A83" s="60" t="s">
        <v>58</v>
      </c>
      <c r="B83" s="34">
        <v>354</v>
      </c>
      <c r="C83" s="138"/>
      <c r="D83" s="26"/>
      <c r="E83" s="90">
        <v>1296</v>
      </c>
      <c r="F83" s="90">
        <v>2026</v>
      </c>
      <c r="G83" s="90">
        <f>F83-E83+1</f>
        <v>731</v>
      </c>
      <c r="H83" s="133"/>
      <c r="I83" s="74"/>
    </row>
    <row r="84" spans="1:8" ht="12.75">
      <c r="A84" s="27" t="s">
        <v>842</v>
      </c>
      <c r="B84" s="60"/>
      <c r="C84" s="196"/>
      <c r="D84" s="26"/>
      <c r="E84" s="90"/>
      <c r="F84" s="90"/>
      <c r="G84" s="90"/>
      <c r="H84" s="133"/>
    </row>
    <row r="85" spans="1:8" ht="13.5" thickBot="1">
      <c r="A85" s="32"/>
      <c r="B85" s="62"/>
      <c r="C85" s="62"/>
      <c r="D85" s="25"/>
      <c r="E85" s="94"/>
      <c r="F85" s="220"/>
      <c r="G85" s="236"/>
      <c r="H85" s="135"/>
    </row>
    <row r="86" spans="1:8" ht="13.5" thickTop="1">
      <c r="A86" s="29" t="s">
        <v>206</v>
      </c>
      <c r="B86" s="152">
        <v>355</v>
      </c>
      <c r="C86" s="152" t="s">
        <v>207</v>
      </c>
      <c r="D86" s="30" t="s">
        <v>208</v>
      </c>
      <c r="E86" s="90">
        <v>1</v>
      </c>
      <c r="F86" s="90">
        <v>704</v>
      </c>
      <c r="G86" s="89">
        <f>F86-E86+1</f>
        <v>704</v>
      </c>
      <c r="H86" s="132">
        <f>SUM(F86-E86+1)+(F87-E87+1)+(F88-E88+1)+(F89-E89+1)+(F90-E90+1)</f>
        <v>3992</v>
      </c>
    </row>
    <row r="87" spans="1:8" ht="12.75">
      <c r="A87" s="27" t="s">
        <v>209</v>
      </c>
      <c r="B87" s="60">
        <v>356</v>
      </c>
      <c r="C87" s="60"/>
      <c r="D87" s="26"/>
      <c r="E87" s="90">
        <v>705</v>
      </c>
      <c r="F87" s="90">
        <v>1514</v>
      </c>
      <c r="G87" s="90">
        <f>F87-E87+1</f>
        <v>810</v>
      </c>
      <c r="H87" s="133"/>
    </row>
    <row r="88" spans="1:8" ht="12.75">
      <c r="A88" s="27" t="s">
        <v>58</v>
      </c>
      <c r="B88" s="60">
        <v>357</v>
      </c>
      <c r="C88" s="60"/>
      <c r="D88" s="26"/>
      <c r="E88" s="90">
        <v>1515</v>
      </c>
      <c r="F88" s="90">
        <v>2312</v>
      </c>
      <c r="G88" s="90">
        <f>F88-E88+1</f>
        <v>798</v>
      </c>
      <c r="H88" s="133"/>
    </row>
    <row r="89" spans="1:8" ht="12.75">
      <c r="A89" s="27" t="s">
        <v>843</v>
      </c>
      <c r="B89" s="60">
        <v>358</v>
      </c>
      <c r="C89" s="60"/>
      <c r="D89" s="26"/>
      <c r="E89" s="90">
        <v>2313</v>
      </c>
      <c r="F89" s="90">
        <v>3111</v>
      </c>
      <c r="G89" s="90">
        <f>F89-E89+1</f>
        <v>799</v>
      </c>
      <c r="H89" s="133"/>
    </row>
    <row r="90" spans="1:8" ht="12.75">
      <c r="A90" s="27"/>
      <c r="B90" s="60">
        <v>359</v>
      </c>
      <c r="C90" s="60"/>
      <c r="D90" s="26"/>
      <c r="E90" s="90">
        <v>3112</v>
      </c>
      <c r="F90" s="90">
        <v>3992</v>
      </c>
      <c r="G90" s="90">
        <f>F90-E90+1</f>
        <v>881</v>
      </c>
      <c r="H90" s="133"/>
    </row>
    <row r="91" spans="1:8" ht="12.75">
      <c r="A91" s="27"/>
      <c r="B91" s="126"/>
      <c r="C91" s="60"/>
      <c r="D91" s="26"/>
      <c r="E91" s="90"/>
      <c r="F91" s="90"/>
      <c r="G91" s="90"/>
      <c r="H91" s="133"/>
    </row>
    <row r="92" spans="1:8" ht="13.5" thickBot="1">
      <c r="A92" s="32"/>
      <c r="B92" s="62"/>
      <c r="C92" s="62"/>
      <c r="D92" s="25"/>
      <c r="E92" s="94"/>
      <c r="F92" s="220"/>
      <c r="G92" s="236"/>
      <c r="H92" s="135"/>
    </row>
    <row r="93" spans="1:3" ht="13.5" thickTop="1">
      <c r="A93" s="26"/>
      <c r="B93" s="26"/>
      <c r="C93" s="3"/>
    </row>
    <row r="94" spans="1:8" ht="12.75">
      <c r="A94" s="26" t="s">
        <v>777</v>
      </c>
      <c r="B94" s="26" t="s">
        <v>844</v>
      </c>
      <c r="C94" s="3" t="s">
        <v>269</v>
      </c>
      <c r="G94" s="3">
        <f>SUM(G3:G92)</f>
        <v>41509</v>
      </c>
      <c r="H94" s="3">
        <f>SUM(H3:H92)</f>
        <v>41509</v>
      </c>
    </row>
    <row r="95" spans="1:3" ht="12.75">
      <c r="A95" s="26">
        <v>14</v>
      </c>
      <c r="B95" s="26">
        <v>56</v>
      </c>
      <c r="C95" s="3">
        <v>21</v>
      </c>
    </row>
    <row r="96" spans="3:8" ht="12.75">
      <c r="C96"/>
      <c r="E96"/>
      <c r="F96"/>
      <c r="H96"/>
    </row>
    <row r="97" spans="3:8" ht="12.75">
      <c r="C97"/>
      <c r="E97"/>
      <c r="F97"/>
      <c r="H97"/>
    </row>
    <row r="98" spans="5:6" ht="12.75">
      <c r="E98"/>
      <c r="F98"/>
    </row>
  </sheetData>
  <sheetProtection/>
  <mergeCells count="2">
    <mergeCell ref="A1:F1"/>
    <mergeCell ref="A64:F64"/>
  </mergeCells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7" r:id="rId1"/>
  <headerFooter alignWithMargins="0">
    <oddHeader>&amp;C&amp;A</oddHeader>
    <oddFooter>&amp;CPage &amp;P&amp;RPollingSchemeEuropeanLocalElections2019 final.xls</oddFooter>
  </headerFooter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52">
      <selection activeCell="F74" sqref="F74"/>
    </sheetView>
  </sheetViews>
  <sheetFormatPr defaultColWidth="9.140625" defaultRowHeight="12.75"/>
  <cols>
    <col min="1" max="1" width="30.7109375" style="0" bestFit="1" customWidth="1"/>
    <col min="2" max="2" width="9.00390625" style="75" bestFit="1" customWidth="1"/>
    <col min="3" max="3" width="20.421875" style="0" customWidth="1"/>
    <col min="4" max="4" width="7.140625" style="0" bestFit="1" customWidth="1"/>
    <col min="5" max="5" width="10.7109375" style="3" bestFit="1" customWidth="1"/>
    <col min="6" max="7" width="9.140625" style="3" customWidth="1"/>
  </cols>
  <sheetData>
    <row r="1" spans="1:8" ht="24.75" thickBot="1" thickTop="1">
      <c r="A1" s="289" t="s">
        <v>860</v>
      </c>
      <c r="B1" s="290"/>
      <c r="C1" s="290"/>
      <c r="D1" s="290"/>
      <c r="E1" s="290"/>
      <c r="F1" s="291"/>
      <c r="G1" s="63"/>
      <c r="H1" s="120"/>
    </row>
    <row r="2" spans="1:8" ht="48.75" thickBot="1" thickTop="1">
      <c r="A2" s="158" t="s">
        <v>0</v>
      </c>
      <c r="B2" s="158" t="s">
        <v>1</v>
      </c>
      <c r="C2" s="163" t="s">
        <v>2</v>
      </c>
      <c r="D2" s="158" t="s">
        <v>3</v>
      </c>
      <c r="E2" s="158" t="s">
        <v>243</v>
      </c>
      <c r="F2" s="158" t="s">
        <v>242</v>
      </c>
      <c r="G2" s="164" t="s">
        <v>244</v>
      </c>
      <c r="H2" s="55" t="s">
        <v>245</v>
      </c>
    </row>
    <row r="3" spans="1:8" ht="13.5" thickTop="1">
      <c r="A3" s="165" t="s">
        <v>523</v>
      </c>
      <c r="B3" s="165">
        <v>360</v>
      </c>
      <c r="C3" s="165" t="s">
        <v>524</v>
      </c>
      <c r="D3" s="30" t="s">
        <v>525</v>
      </c>
      <c r="E3" s="81">
        <v>1</v>
      </c>
      <c r="F3" s="81">
        <v>638</v>
      </c>
      <c r="G3" s="80">
        <f>F3-E3+1</f>
        <v>638</v>
      </c>
      <c r="H3" s="85">
        <f>SUM(F3-E3+1)+(F4-E4+1)+(F5-E5+1)</f>
        <v>2058</v>
      </c>
    </row>
    <row r="4" spans="1:8" ht="12.75">
      <c r="A4" s="41" t="s">
        <v>526</v>
      </c>
      <c r="B4" s="41">
        <v>361</v>
      </c>
      <c r="C4" s="41"/>
      <c r="D4" s="3"/>
      <c r="E4" s="81">
        <v>639</v>
      </c>
      <c r="F4" s="81">
        <v>1288</v>
      </c>
      <c r="G4" s="81">
        <f>F4-E4+1</f>
        <v>650</v>
      </c>
      <c r="H4" s="69"/>
    </row>
    <row r="5" spans="1:8" ht="12.75">
      <c r="A5" s="41" t="s">
        <v>527</v>
      </c>
      <c r="B5" s="41">
        <v>362</v>
      </c>
      <c r="C5" s="41"/>
      <c r="D5" s="3"/>
      <c r="E5" s="81">
        <v>1289</v>
      </c>
      <c r="F5" s="81">
        <v>2058</v>
      </c>
      <c r="G5" s="81">
        <f>F5-E5+1</f>
        <v>770</v>
      </c>
      <c r="H5" s="69"/>
    </row>
    <row r="6" spans="1:8" ht="13.5" thickBot="1">
      <c r="A6" s="41" t="s">
        <v>847</v>
      </c>
      <c r="B6" s="42"/>
      <c r="C6" s="42"/>
      <c r="D6" s="11"/>
      <c r="E6" s="105"/>
      <c r="F6" s="106"/>
      <c r="G6" s="174"/>
      <c r="H6" s="117"/>
    </row>
    <row r="7" spans="1:8" ht="13.5" thickTop="1">
      <c r="A7" s="165" t="s">
        <v>528</v>
      </c>
      <c r="B7" s="165">
        <v>363</v>
      </c>
      <c r="C7" s="165" t="s">
        <v>529</v>
      </c>
      <c r="D7" s="30" t="s">
        <v>530</v>
      </c>
      <c r="E7" s="81">
        <v>1</v>
      </c>
      <c r="F7" s="81">
        <v>674</v>
      </c>
      <c r="G7" s="80">
        <f>F7-E7+1</f>
        <v>674</v>
      </c>
      <c r="H7" s="85">
        <f>SUM(F7-E7+1)+(F8-E8+1)+(F9-E9+1)</f>
        <v>1829</v>
      </c>
    </row>
    <row r="8" spans="1:8" ht="12.75">
      <c r="A8" s="41" t="s">
        <v>531</v>
      </c>
      <c r="B8" s="41">
        <v>364</v>
      </c>
      <c r="C8" s="41"/>
      <c r="D8" s="3"/>
      <c r="E8" s="81">
        <v>675</v>
      </c>
      <c r="F8" s="81">
        <v>1410</v>
      </c>
      <c r="G8" s="81">
        <f>F8-E8+1</f>
        <v>736</v>
      </c>
      <c r="H8" s="69"/>
    </row>
    <row r="9" spans="1:8" ht="12.75">
      <c r="A9" s="41" t="s">
        <v>532</v>
      </c>
      <c r="B9" s="41">
        <v>365</v>
      </c>
      <c r="C9" s="41"/>
      <c r="D9" s="3"/>
      <c r="E9" s="81">
        <v>1411</v>
      </c>
      <c r="F9" s="81">
        <v>1829</v>
      </c>
      <c r="G9" s="81">
        <f>F9-E9+1+(F10-E10+1)</f>
        <v>750</v>
      </c>
      <c r="H9" s="69"/>
    </row>
    <row r="10" spans="1:8" ht="12.75">
      <c r="A10" s="41" t="s">
        <v>848</v>
      </c>
      <c r="B10" s="249" t="s">
        <v>241</v>
      </c>
      <c r="C10" s="41" t="s">
        <v>533</v>
      </c>
      <c r="D10" s="26" t="s">
        <v>534</v>
      </c>
      <c r="E10" s="81">
        <v>1</v>
      </c>
      <c r="F10" s="81">
        <v>331</v>
      </c>
      <c r="G10" s="81"/>
      <c r="H10" s="69">
        <f>SUM(F10-E10+1)+(F12-E12+1)+(F13-E13+1)</f>
        <v>1429</v>
      </c>
    </row>
    <row r="11" spans="1:8" ht="12.75">
      <c r="A11" s="41"/>
      <c r="B11" s="249"/>
      <c r="C11" s="41"/>
      <c r="D11" s="26"/>
      <c r="E11" s="81"/>
      <c r="F11" s="81"/>
      <c r="G11" s="81"/>
      <c r="H11" s="69"/>
    </row>
    <row r="12" spans="1:8" ht="12.75">
      <c r="A12" s="41"/>
      <c r="B12" s="41">
        <v>366</v>
      </c>
      <c r="C12" s="41" t="s">
        <v>533</v>
      </c>
      <c r="D12" s="26" t="s">
        <v>534</v>
      </c>
      <c r="E12" s="81">
        <v>332</v>
      </c>
      <c r="F12" s="81">
        <v>1014</v>
      </c>
      <c r="G12" s="81">
        <f>F12-E12+1</f>
        <v>683</v>
      </c>
      <c r="H12" s="69"/>
    </row>
    <row r="13" spans="1:8" ht="12.75">
      <c r="A13" s="50"/>
      <c r="B13" s="41">
        <v>367</v>
      </c>
      <c r="C13" s="41"/>
      <c r="D13" s="26"/>
      <c r="E13" s="81">
        <v>1015</v>
      </c>
      <c r="F13" s="81">
        <v>1429</v>
      </c>
      <c r="G13" s="81">
        <f>F13-E13+1+(F14-E14+1)</f>
        <v>761</v>
      </c>
      <c r="H13" s="69"/>
    </row>
    <row r="14" spans="1:8" ht="12.75">
      <c r="A14" s="50"/>
      <c r="B14" s="249" t="s">
        <v>241</v>
      </c>
      <c r="C14" s="41" t="s">
        <v>535</v>
      </c>
      <c r="D14" s="26" t="s">
        <v>536</v>
      </c>
      <c r="E14" s="81">
        <v>1</v>
      </c>
      <c r="F14" s="81">
        <v>346</v>
      </c>
      <c r="G14" s="81"/>
      <c r="H14" s="69">
        <f>SUM(F14-E14+1)+(F16-E16+1)</f>
        <v>1155</v>
      </c>
    </row>
    <row r="15" spans="1:8" ht="12.75">
      <c r="A15" s="50"/>
      <c r="B15" s="249"/>
      <c r="C15" s="41"/>
      <c r="D15" s="26"/>
      <c r="E15" s="81"/>
      <c r="F15" s="81"/>
      <c r="G15" s="81"/>
      <c r="H15" s="69"/>
    </row>
    <row r="16" spans="1:8" ht="12.75">
      <c r="A16" s="50"/>
      <c r="B16" s="41">
        <v>368</v>
      </c>
      <c r="C16" s="41" t="s">
        <v>535</v>
      </c>
      <c r="D16" s="26" t="s">
        <v>536</v>
      </c>
      <c r="E16" s="81">
        <v>347</v>
      </c>
      <c r="F16" s="81">
        <v>1155</v>
      </c>
      <c r="G16" s="81">
        <f>F16-E16+1</f>
        <v>809</v>
      </c>
      <c r="H16" s="69"/>
    </row>
    <row r="17" spans="1:8" ht="12.75">
      <c r="A17" s="50"/>
      <c r="B17" s="41">
        <v>369</v>
      </c>
      <c r="C17" s="41" t="s">
        <v>537</v>
      </c>
      <c r="D17" s="26" t="s">
        <v>538</v>
      </c>
      <c r="E17" s="81">
        <v>1</v>
      </c>
      <c r="F17" s="81">
        <v>844</v>
      </c>
      <c r="G17" s="81">
        <f>F17-E17+1</f>
        <v>844</v>
      </c>
      <c r="H17" s="69">
        <f>SUM(F17-E17+1)</f>
        <v>844</v>
      </c>
    </row>
    <row r="18" spans="1:8" ht="13.5" thickBot="1">
      <c r="A18" s="52"/>
      <c r="B18" s="42"/>
      <c r="C18" s="41"/>
      <c r="D18" s="3"/>
      <c r="E18" s="105"/>
      <c r="F18" s="106"/>
      <c r="G18" s="105"/>
      <c r="H18" s="117"/>
    </row>
    <row r="19" spans="1:8" ht="13.5" thickTop="1">
      <c r="A19" s="152" t="s">
        <v>539</v>
      </c>
      <c r="B19" s="165">
        <v>370</v>
      </c>
      <c r="C19" s="165" t="s">
        <v>540</v>
      </c>
      <c r="D19" s="30" t="s">
        <v>541</v>
      </c>
      <c r="E19" s="81">
        <v>1</v>
      </c>
      <c r="F19" s="81">
        <v>632</v>
      </c>
      <c r="G19" s="80">
        <f>F19-E19+1</f>
        <v>632</v>
      </c>
      <c r="H19" s="85">
        <f>SUM(F19-E19+1)+(F20-E20+1)+(F21-E21+1)</f>
        <v>1966</v>
      </c>
    </row>
    <row r="20" spans="1:8" ht="12.75">
      <c r="A20" s="41" t="s">
        <v>542</v>
      </c>
      <c r="B20" s="41">
        <v>371</v>
      </c>
      <c r="C20" s="41"/>
      <c r="D20" s="26"/>
      <c r="E20" s="81">
        <v>633</v>
      </c>
      <c r="F20" s="81">
        <v>1348</v>
      </c>
      <c r="G20" s="81">
        <f>F20-E20+1</f>
        <v>716</v>
      </c>
      <c r="H20" s="69"/>
    </row>
    <row r="21" spans="1:8" ht="12.75">
      <c r="A21" s="41" t="s">
        <v>532</v>
      </c>
      <c r="B21" s="41">
        <v>372</v>
      </c>
      <c r="C21" s="41" t="s">
        <v>540</v>
      </c>
      <c r="D21" s="26" t="s">
        <v>541</v>
      </c>
      <c r="E21" s="81">
        <v>1349</v>
      </c>
      <c r="F21" s="81">
        <v>1966</v>
      </c>
      <c r="G21" s="81">
        <f>F21-E21+1+(F22-E22+1)</f>
        <v>764</v>
      </c>
      <c r="H21" s="69"/>
    </row>
    <row r="22" spans="1:8" ht="12.75">
      <c r="A22" s="41" t="s">
        <v>849</v>
      </c>
      <c r="B22" s="249" t="s">
        <v>241</v>
      </c>
      <c r="C22" s="41" t="s">
        <v>543</v>
      </c>
      <c r="D22" s="26" t="s">
        <v>544</v>
      </c>
      <c r="E22" s="81">
        <v>1</v>
      </c>
      <c r="F22" s="81">
        <v>146</v>
      </c>
      <c r="G22" s="81"/>
      <c r="H22" s="69">
        <f>SUM(F22-E22+1)+(F24-E24+1)+(F25-E25+1)+(F26-E26+1)</f>
        <v>2294</v>
      </c>
    </row>
    <row r="23" spans="1:8" ht="12.75">
      <c r="A23" s="41"/>
      <c r="B23" s="249"/>
      <c r="C23" s="41"/>
      <c r="D23" s="26"/>
      <c r="E23" s="81"/>
      <c r="F23" s="81"/>
      <c r="G23" s="81"/>
      <c r="H23" s="69"/>
    </row>
    <row r="24" spans="1:8" ht="12.75">
      <c r="A24" s="41"/>
      <c r="B24" s="41">
        <v>373</v>
      </c>
      <c r="C24" s="41" t="s">
        <v>543</v>
      </c>
      <c r="D24" s="26" t="s">
        <v>544</v>
      </c>
      <c r="E24" s="81">
        <v>147</v>
      </c>
      <c r="F24" s="81">
        <v>842</v>
      </c>
      <c r="G24" s="81">
        <f>F24-E24+1</f>
        <v>696</v>
      </c>
      <c r="H24" s="69"/>
    </row>
    <row r="25" spans="1:8" ht="12.75">
      <c r="A25" s="41"/>
      <c r="B25" s="41">
        <v>374</v>
      </c>
      <c r="C25" s="41"/>
      <c r="D25" s="3"/>
      <c r="E25" s="81">
        <v>843</v>
      </c>
      <c r="F25" s="81">
        <v>1498</v>
      </c>
      <c r="G25" s="81">
        <f>F25-E25+1</f>
        <v>656</v>
      </c>
      <c r="H25" s="69"/>
    </row>
    <row r="26" spans="1:8" ht="12.75">
      <c r="A26" s="41"/>
      <c r="B26" s="41">
        <v>375</v>
      </c>
      <c r="C26" s="41"/>
      <c r="D26" s="3"/>
      <c r="E26" s="81">
        <v>1499</v>
      </c>
      <c r="F26" s="81">
        <v>2294</v>
      </c>
      <c r="G26" s="81">
        <f>F26-E26+1</f>
        <v>796</v>
      </c>
      <c r="H26" s="69"/>
    </row>
    <row r="27" spans="1:8" ht="13.5" thickBot="1">
      <c r="A27" s="41"/>
      <c r="B27" s="41"/>
      <c r="C27" s="41"/>
      <c r="D27" s="3"/>
      <c r="E27" s="81"/>
      <c r="F27" s="83"/>
      <c r="G27" s="174"/>
      <c r="H27" s="69"/>
    </row>
    <row r="28" spans="1:8" ht="13.5" thickTop="1">
      <c r="A28" s="165" t="s">
        <v>545</v>
      </c>
      <c r="B28" s="165">
        <v>376</v>
      </c>
      <c r="C28" s="165" t="s">
        <v>546</v>
      </c>
      <c r="D28" s="30" t="s">
        <v>547</v>
      </c>
      <c r="E28" s="80">
        <v>1</v>
      </c>
      <c r="F28" s="80">
        <v>593</v>
      </c>
      <c r="G28" s="80">
        <f>F28-E28+1</f>
        <v>593</v>
      </c>
      <c r="H28" s="85">
        <f>SUM(F28-E28+1)+(F29-E29+1)+(F30-E30+1)+(F31-E31+1)</f>
        <v>2289</v>
      </c>
    </row>
    <row r="29" spans="1:8" ht="12.75">
      <c r="A29" s="41" t="s">
        <v>548</v>
      </c>
      <c r="B29" s="41">
        <v>377</v>
      </c>
      <c r="C29" s="41"/>
      <c r="D29" s="26"/>
      <c r="E29" s="81">
        <v>594</v>
      </c>
      <c r="F29" s="81">
        <v>1255</v>
      </c>
      <c r="G29" s="81">
        <f>F29-E29+1</f>
        <v>662</v>
      </c>
      <c r="H29" s="69"/>
    </row>
    <row r="30" spans="1:8" ht="12.75">
      <c r="A30" s="41" t="s">
        <v>549</v>
      </c>
      <c r="B30" s="41">
        <v>378</v>
      </c>
      <c r="C30" s="41"/>
      <c r="D30" s="26"/>
      <c r="E30" s="81">
        <v>1256</v>
      </c>
      <c r="F30" s="81">
        <v>1892</v>
      </c>
      <c r="G30" s="81">
        <f>F30-E30+1</f>
        <v>637</v>
      </c>
      <c r="H30" s="69"/>
    </row>
    <row r="31" spans="1:8" ht="12.75">
      <c r="A31" s="41" t="s">
        <v>454</v>
      </c>
      <c r="B31" s="41">
        <v>379</v>
      </c>
      <c r="C31" s="41"/>
      <c r="D31" s="26"/>
      <c r="E31" s="81">
        <v>1893</v>
      </c>
      <c r="F31" s="81">
        <v>2289</v>
      </c>
      <c r="G31" s="81">
        <f>F31-E31+1+(F32-E32+1)</f>
        <v>697</v>
      </c>
      <c r="H31" s="69"/>
    </row>
    <row r="32" spans="1:8" ht="12.75">
      <c r="A32" s="41" t="s">
        <v>850</v>
      </c>
      <c r="B32" s="249" t="s">
        <v>241</v>
      </c>
      <c r="C32" s="41" t="s">
        <v>550</v>
      </c>
      <c r="D32" s="26" t="s">
        <v>551</v>
      </c>
      <c r="E32" s="81">
        <v>1</v>
      </c>
      <c r="F32" s="81">
        <v>300</v>
      </c>
      <c r="G32" s="81"/>
      <c r="H32" s="69">
        <f>SUM(F32-E32+1)+(F34-E34+1)</f>
        <v>1021</v>
      </c>
    </row>
    <row r="33" spans="1:8" ht="12.75">
      <c r="A33" s="41"/>
      <c r="B33" s="249"/>
      <c r="C33" s="41"/>
      <c r="D33" s="26"/>
      <c r="E33" s="81"/>
      <c r="F33" s="81"/>
      <c r="G33" s="81"/>
      <c r="H33" s="69"/>
    </row>
    <row r="34" spans="1:8" ht="12.75">
      <c r="A34" s="41"/>
      <c r="B34" s="41">
        <v>380</v>
      </c>
      <c r="C34" s="41" t="s">
        <v>550</v>
      </c>
      <c r="D34" s="26" t="s">
        <v>551</v>
      </c>
      <c r="E34" s="81">
        <v>301</v>
      </c>
      <c r="F34" s="81">
        <v>1021</v>
      </c>
      <c r="G34" s="81">
        <f>F34-E34+1</f>
        <v>721</v>
      </c>
      <c r="H34" s="69"/>
    </row>
    <row r="35" spans="1:8" ht="13.5" thickBot="1">
      <c r="A35" s="52"/>
      <c r="B35" s="42"/>
      <c r="C35" s="42"/>
      <c r="D35" s="11"/>
      <c r="E35" s="105"/>
      <c r="F35" s="106"/>
      <c r="G35" s="106"/>
      <c r="H35" s="117"/>
    </row>
    <row r="36" spans="1:8" ht="13.5" thickTop="1">
      <c r="A36" s="41" t="s">
        <v>552</v>
      </c>
      <c r="B36" s="41">
        <v>381</v>
      </c>
      <c r="C36" s="41" t="s">
        <v>553</v>
      </c>
      <c r="D36" s="34" t="s">
        <v>554</v>
      </c>
      <c r="E36" s="80">
        <v>1</v>
      </c>
      <c r="F36" s="80">
        <v>521</v>
      </c>
      <c r="G36" s="80">
        <f>F36-E36+1</f>
        <v>521</v>
      </c>
      <c r="H36" s="85">
        <f>SUM(F36-E36+1)+(F37-E37+1)+(F38-E38+1)</f>
        <v>1880</v>
      </c>
    </row>
    <row r="37" spans="1:8" ht="12.75">
      <c r="A37" s="41" t="s">
        <v>555</v>
      </c>
      <c r="B37" s="41">
        <v>382</v>
      </c>
      <c r="C37" s="50"/>
      <c r="E37" s="81">
        <v>522</v>
      </c>
      <c r="F37" s="81">
        <v>1115</v>
      </c>
      <c r="G37" s="81">
        <f>F37-E37+1</f>
        <v>594</v>
      </c>
      <c r="H37" s="69"/>
    </row>
    <row r="38" spans="1:8" ht="12.75">
      <c r="A38" s="41" t="s">
        <v>556</v>
      </c>
      <c r="B38" s="41">
        <v>383</v>
      </c>
      <c r="C38" s="50"/>
      <c r="E38" s="81">
        <v>1116</v>
      </c>
      <c r="F38" s="81">
        <v>1880</v>
      </c>
      <c r="G38" s="81">
        <f>F38-E38+1</f>
        <v>765</v>
      </c>
      <c r="H38" s="69"/>
    </row>
    <row r="39" spans="1:8" ht="12.75">
      <c r="A39" s="41" t="s">
        <v>557</v>
      </c>
      <c r="B39" s="41"/>
      <c r="C39" s="50"/>
      <c r="E39" s="41"/>
      <c r="F39" s="36"/>
      <c r="H39" s="69"/>
    </row>
    <row r="40" spans="1:8" ht="13.5" thickBot="1">
      <c r="A40" s="41" t="s">
        <v>851</v>
      </c>
      <c r="B40" s="77"/>
      <c r="C40" s="50"/>
      <c r="E40" s="41"/>
      <c r="F40" s="36"/>
      <c r="H40" s="117"/>
    </row>
    <row r="41" spans="1:8" ht="13.5" thickTop="1">
      <c r="A41" s="277" t="s">
        <v>558</v>
      </c>
      <c r="B41" s="165">
        <v>384</v>
      </c>
      <c r="C41" s="165" t="s">
        <v>559</v>
      </c>
      <c r="D41" s="30" t="s">
        <v>560</v>
      </c>
      <c r="E41" s="80">
        <v>1</v>
      </c>
      <c r="F41" s="80">
        <v>538</v>
      </c>
      <c r="G41" s="80">
        <f>F41-E41+1</f>
        <v>538</v>
      </c>
      <c r="H41" s="85">
        <f>SUM(F41-E41+1)+(F42-E42+1)</f>
        <v>1211</v>
      </c>
    </row>
    <row r="42" spans="1:8" ht="12.75">
      <c r="A42" s="60" t="s">
        <v>561</v>
      </c>
      <c r="B42" s="41">
        <v>385</v>
      </c>
      <c r="C42" s="41"/>
      <c r="D42" s="3"/>
      <c r="E42" s="81">
        <v>539</v>
      </c>
      <c r="F42" s="81">
        <v>1211</v>
      </c>
      <c r="G42" s="81">
        <f>F42-E42+1</f>
        <v>673</v>
      </c>
      <c r="H42" s="69"/>
    </row>
    <row r="43" spans="1:8" ht="12.75">
      <c r="A43" s="60" t="s">
        <v>562</v>
      </c>
      <c r="B43" s="41"/>
      <c r="C43" s="41"/>
      <c r="D43" s="3"/>
      <c r="E43" s="41"/>
      <c r="F43" s="36"/>
      <c r="H43" s="69"/>
    </row>
    <row r="44" spans="1:8" ht="12.75">
      <c r="A44" s="60" t="s">
        <v>557</v>
      </c>
      <c r="B44" s="41"/>
      <c r="C44" s="41"/>
      <c r="D44" s="3"/>
      <c r="E44" s="41"/>
      <c r="F44" s="36"/>
      <c r="H44" s="69"/>
    </row>
    <row r="45" spans="1:8" ht="13.5" thickBot="1">
      <c r="A45" s="62" t="s">
        <v>852</v>
      </c>
      <c r="B45" s="42"/>
      <c r="C45" s="42"/>
      <c r="D45" s="11"/>
      <c r="E45" s="42"/>
      <c r="F45" s="37"/>
      <c r="H45" s="117"/>
    </row>
    <row r="46" spans="1:8" ht="13.5" thickTop="1">
      <c r="A46" s="132" t="s">
        <v>853</v>
      </c>
      <c r="B46" s="41">
        <v>386</v>
      </c>
      <c r="C46" s="41" t="s">
        <v>563</v>
      </c>
      <c r="D46" s="34" t="s">
        <v>564</v>
      </c>
      <c r="E46" s="80">
        <v>1</v>
      </c>
      <c r="F46" s="80">
        <v>600</v>
      </c>
      <c r="G46" s="80">
        <f>F46-E46+1</f>
        <v>600</v>
      </c>
      <c r="H46" s="70">
        <f>SUM(F46-E46+1)+(F47-E47+1)+(F48-E48+1)</f>
        <v>1707</v>
      </c>
    </row>
    <row r="47" spans="1:8" ht="12.75">
      <c r="A47" s="126" t="s">
        <v>565</v>
      </c>
      <c r="B47" s="41">
        <v>387</v>
      </c>
      <c r="C47" s="41"/>
      <c r="D47" s="34"/>
      <c r="E47" s="81">
        <v>601</v>
      </c>
      <c r="F47" s="81">
        <v>1289</v>
      </c>
      <c r="G47" s="81">
        <f>F47-E47+1</f>
        <v>689</v>
      </c>
      <c r="H47" s="69"/>
    </row>
    <row r="48" spans="1:8" ht="12.75">
      <c r="A48" s="126" t="s">
        <v>566</v>
      </c>
      <c r="B48" s="41">
        <v>388</v>
      </c>
      <c r="C48" s="41"/>
      <c r="D48" s="34"/>
      <c r="E48" s="81">
        <v>1290</v>
      </c>
      <c r="F48" s="81">
        <v>1707</v>
      </c>
      <c r="G48" s="81">
        <f>F48-E48+1+(F49-E49+1)</f>
        <v>726</v>
      </c>
      <c r="H48" s="69"/>
    </row>
    <row r="49" spans="1:8" ht="12.75">
      <c r="A49" s="126" t="s">
        <v>557</v>
      </c>
      <c r="B49" s="249" t="s">
        <v>241</v>
      </c>
      <c r="C49" s="41" t="s">
        <v>567</v>
      </c>
      <c r="D49" s="34" t="s">
        <v>568</v>
      </c>
      <c r="E49" s="81">
        <v>1</v>
      </c>
      <c r="F49" s="81">
        <v>308</v>
      </c>
      <c r="G49" s="81"/>
      <c r="H49" s="69">
        <f>SUM(F49-E49+1)+(F51-E51+1)</f>
        <v>1057</v>
      </c>
    </row>
    <row r="50" spans="1:8" ht="12.75">
      <c r="A50" s="126" t="s">
        <v>854</v>
      </c>
      <c r="B50" s="249"/>
      <c r="C50" s="41"/>
      <c r="D50" s="34"/>
      <c r="E50" s="81"/>
      <c r="F50" s="81"/>
      <c r="G50" s="81"/>
      <c r="H50" s="69"/>
    </row>
    <row r="51" spans="1:8" ht="12.75">
      <c r="A51" s="41"/>
      <c r="B51" s="41">
        <v>389</v>
      </c>
      <c r="C51" s="41" t="s">
        <v>567</v>
      </c>
      <c r="D51" s="34" t="s">
        <v>568</v>
      </c>
      <c r="E51" s="81">
        <v>309</v>
      </c>
      <c r="F51" s="81">
        <v>1057</v>
      </c>
      <c r="G51" s="81">
        <f>F51-E51+1</f>
        <v>749</v>
      </c>
      <c r="H51" s="69"/>
    </row>
    <row r="52" spans="1:8" ht="13.5" thickBot="1">
      <c r="A52" s="49"/>
      <c r="B52" s="42"/>
      <c r="C52" s="52"/>
      <c r="D52" s="49"/>
      <c r="E52" s="105"/>
      <c r="F52" s="105"/>
      <c r="G52" s="105"/>
      <c r="H52" s="117"/>
    </row>
    <row r="53" spans="1:8" ht="24.75" thickBot="1" thickTop="1">
      <c r="A53" s="289" t="s">
        <v>569</v>
      </c>
      <c r="B53" s="290"/>
      <c r="C53" s="290"/>
      <c r="D53" s="290"/>
      <c r="E53" s="290"/>
      <c r="F53" s="290"/>
      <c r="G53" s="63"/>
      <c r="H53" s="63"/>
    </row>
    <row r="54" spans="1:8" ht="48.75" thickBot="1" thickTop="1">
      <c r="A54" s="158" t="s">
        <v>0</v>
      </c>
      <c r="B54" s="158" t="s">
        <v>1</v>
      </c>
      <c r="C54" s="163" t="s">
        <v>2</v>
      </c>
      <c r="D54" s="162" t="s">
        <v>3</v>
      </c>
      <c r="E54" s="158" t="s">
        <v>243</v>
      </c>
      <c r="F54" s="163" t="s">
        <v>242</v>
      </c>
      <c r="G54" s="164" t="s">
        <v>244</v>
      </c>
      <c r="H54" s="55" t="s">
        <v>245</v>
      </c>
    </row>
    <row r="55" spans="1:8" ht="13.5" thickTop="1">
      <c r="A55" s="165" t="s">
        <v>855</v>
      </c>
      <c r="B55" s="165">
        <v>390</v>
      </c>
      <c r="C55" s="165" t="s">
        <v>570</v>
      </c>
      <c r="D55" s="30" t="s">
        <v>571</v>
      </c>
      <c r="E55" s="80">
        <v>1</v>
      </c>
      <c r="F55" s="80">
        <v>643</v>
      </c>
      <c r="G55" s="80">
        <f aca="true" t="shared" si="0" ref="G55:G62">F55-E55+1</f>
        <v>643</v>
      </c>
      <c r="H55" s="69">
        <f>SUM(F55-E55+1)+(F56-E56+1)+(F57-E57+1)+(F58-E58+1)+(F59-E59+1)</f>
        <v>3544</v>
      </c>
    </row>
    <row r="56" spans="1:8" ht="12.75">
      <c r="A56" s="41" t="s">
        <v>856</v>
      </c>
      <c r="B56" s="41">
        <v>391</v>
      </c>
      <c r="C56" s="41"/>
      <c r="D56" s="3"/>
      <c r="E56" s="81">
        <v>644</v>
      </c>
      <c r="F56" s="81">
        <v>1345</v>
      </c>
      <c r="G56" s="81">
        <f t="shared" si="0"/>
        <v>702</v>
      </c>
      <c r="H56" s="69"/>
    </row>
    <row r="57" spans="1:8" ht="12.75">
      <c r="A57" s="41" t="s">
        <v>454</v>
      </c>
      <c r="B57" s="41">
        <v>392</v>
      </c>
      <c r="C57" s="41"/>
      <c r="D57" s="3"/>
      <c r="E57" s="81">
        <v>1346</v>
      </c>
      <c r="F57" s="81">
        <v>2075</v>
      </c>
      <c r="G57" s="81">
        <f t="shared" si="0"/>
        <v>730</v>
      </c>
      <c r="H57" s="69"/>
    </row>
    <row r="58" spans="1:8" ht="12.75">
      <c r="A58" s="41" t="s">
        <v>857</v>
      </c>
      <c r="B58" s="41">
        <v>393</v>
      </c>
      <c r="C58" s="41"/>
      <c r="D58" s="3"/>
      <c r="E58" s="81">
        <v>2076</v>
      </c>
      <c r="F58" s="81">
        <v>2775</v>
      </c>
      <c r="G58" s="81">
        <f t="shared" si="0"/>
        <v>700</v>
      </c>
      <c r="H58" s="69"/>
    </row>
    <row r="59" spans="1:8" ht="13.5" thickBot="1">
      <c r="A59" s="42"/>
      <c r="B59" s="42">
        <v>394</v>
      </c>
      <c r="C59" s="42"/>
      <c r="D59" s="11"/>
      <c r="E59" s="105">
        <v>2776</v>
      </c>
      <c r="F59" s="106">
        <v>3544</v>
      </c>
      <c r="G59" s="174">
        <f t="shared" si="0"/>
        <v>769</v>
      </c>
      <c r="H59" s="69"/>
    </row>
    <row r="60" spans="1:8" ht="13.5" thickTop="1">
      <c r="A60" s="165" t="s">
        <v>572</v>
      </c>
      <c r="B60" s="165">
        <v>395</v>
      </c>
      <c r="C60" s="165" t="s">
        <v>573</v>
      </c>
      <c r="D60" s="30" t="s">
        <v>574</v>
      </c>
      <c r="E60" s="80">
        <v>1</v>
      </c>
      <c r="F60" s="80">
        <v>698</v>
      </c>
      <c r="G60" s="80">
        <f t="shared" si="0"/>
        <v>698</v>
      </c>
      <c r="H60" s="85">
        <f>SUM(F60-E60+1)+(F61-E61+1)+(F62-E62+1)</f>
        <v>2270</v>
      </c>
    </row>
    <row r="61" spans="1:8" ht="12.75">
      <c r="A61" s="41" t="s">
        <v>575</v>
      </c>
      <c r="B61" s="41">
        <v>396</v>
      </c>
      <c r="C61" s="41"/>
      <c r="D61" s="3"/>
      <c r="E61" s="81">
        <v>699</v>
      </c>
      <c r="F61" s="81">
        <v>1434</v>
      </c>
      <c r="G61" s="81">
        <f t="shared" si="0"/>
        <v>736</v>
      </c>
      <c r="H61" s="69"/>
    </row>
    <row r="62" spans="1:8" ht="12.75">
      <c r="A62" s="41" t="s">
        <v>557</v>
      </c>
      <c r="B62" s="41">
        <v>397</v>
      </c>
      <c r="C62" s="41"/>
      <c r="D62" s="3"/>
      <c r="E62" s="81">
        <v>1435</v>
      </c>
      <c r="F62" s="81">
        <v>2270</v>
      </c>
      <c r="G62" s="81">
        <f t="shared" si="0"/>
        <v>836</v>
      </c>
      <c r="H62" s="69"/>
    </row>
    <row r="63" spans="1:8" ht="13.5" thickBot="1">
      <c r="A63" s="42" t="s">
        <v>858</v>
      </c>
      <c r="B63" s="42"/>
      <c r="C63" s="42"/>
      <c r="D63" s="11"/>
      <c r="E63" s="105"/>
      <c r="F63" s="106"/>
      <c r="G63" s="174"/>
      <c r="H63" s="117"/>
    </row>
    <row r="64" spans="1:8" ht="13.5" thickTop="1">
      <c r="A64" s="165" t="s">
        <v>576</v>
      </c>
      <c r="B64" s="165">
        <v>398</v>
      </c>
      <c r="C64" s="165" t="s">
        <v>577</v>
      </c>
      <c r="D64" s="30" t="s">
        <v>578</v>
      </c>
      <c r="E64" s="80">
        <v>1</v>
      </c>
      <c r="F64" s="80">
        <v>743</v>
      </c>
      <c r="G64" s="80">
        <f>F64-E64+1</f>
        <v>743</v>
      </c>
      <c r="H64" s="69">
        <f>SUM(F64-E64+1)+(F65-E65+1)+(F66-E66+1)</f>
        <v>1873</v>
      </c>
    </row>
    <row r="65" spans="1:8" ht="12.75">
      <c r="A65" s="41" t="s">
        <v>579</v>
      </c>
      <c r="B65" s="41">
        <v>399</v>
      </c>
      <c r="C65" s="41"/>
      <c r="D65" s="26"/>
      <c r="E65" s="81">
        <v>744</v>
      </c>
      <c r="F65" s="81">
        <v>1530</v>
      </c>
      <c r="G65" s="81">
        <f>F65-E65+1</f>
        <v>787</v>
      </c>
      <c r="H65" s="69"/>
    </row>
    <row r="66" spans="1:8" ht="12.75">
      <c r="A66" s="41" t="s">
        <v>557</v>
      </c>
      <c r="B66" s="41">
        <v>400</v>
      </c>
      <c r="C66" s="41"/>
      <c r="D66" s="26"/>
      <c r="E66" s="81">
        <v>1531</v>
      </c>
      <c r="F66" s="81">
        <v>1873</v>
      </c>
      <c r="G66" s="81">
        <f>F66-E66+1+(F67-E67+1)</f>
        <v>817</v>
      </c>
      <c r="H66" s="69"/>
    </row>
    <row r="67" spans="1:8" ht="12.75">
      <c r="A67" s="41" t="s">
        <v>859</v>
      </c>
      <c r="B67" s="249" t="s">
        <v>241</v>
      </c>
      <c r="C67" s="41" t="s">
        <v>580</v>
      </c>
      <c r="D67" s="26" t="s">
        <v>581</v>
      </c>
      <c r="E67" s="81">
        <v>1</v>
      </c>
      <c r="F67" s="81">
        <v>474</v>
      </c>
      <c r="G67" s="81"/>
      <c r="H67" s="69">
        <f>F67-E67+1</f>
        <v>474</v>
      </c>
    </row>
    <row r="68" spans="1:8" ht="13.5" thickBot="1">
      <c r="A68" s="52"/>
      <c r="B68" s="78"/>
      <c r="C68" s="52"/>
      <c r="D68" s="17"/>
      <c r="E68" s="105"/>
      <c r="F68" s="106"/>
      <c r="G68" s="105"/>
      <c r="H68" s="117"/>
    </row>
    <row r="69" ht="13.5" thickTop="1">
      <c r="H69" s="73"/>
    </row>
    <row r="70" spans="1:8" ht="12.75">
      <c r="A70" s="3" t="s">
        <v>777</v>
      </c>
      <c r="B70" s="3" t="s">
        <v>865</v>
      </c>
      <c r="C70" s="3" t="s">
        <v>269</v>
      </c>
      <c r="G70" s="3">
        <f>SUM(G3:G69)</f>
        <v>28901</v>
      </c>
      <c r="H70" s="3">
        <f>SUM(H3:H69)</f>
        <v>28901</v>
      </c>
    </row>
    <row r="71" spans="1:11" ht="12.75">
      <c r="A71" s="3">
        <v>10</v>
      </c>
      <c r="B71" s="3">
        <v>41</v>
      </c>
      <c r="C71" s="3">
        <v>17</v>
      </c>
      <c r="E71"/>
      <c r="F71"/>
      <c r="G71"/>
      <c r="K71" s="146"/>
    </row>
    <row r="72" spans="2:7" ht="12.75">
      <c r="B72"/>
      <c r="E72"/>
      <c r="F72"/>
      <c r="G72"/>
    </row>
    <row r="73" spans="2:7" ht="12.75">
      <c r="B73"/>
      <c r="E73"/>
      <c r="F73"/>
      <c r="G73"/>
    </row>
  </sheetData>
  <sheetProtection/>
  <mergeCells count="2">
    <mergeCell ref="A1:F1"/>
    <mergeCell ref="A53:F53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55">
      <selection activeCell="E79" sqref="E79"/>
    </sheetView>
  </sheetViews>
  <sheetFormatPr defaultColWidth="9.140625" defaultRowHeight="12.75"/>
  <cols>
    <col min="1" max="1" width="30.140625" style="0" customWidth="1"/>
    <col min="3" max="3" width="19.28125" style="0" bestFit="1" customWidth="1"/>
    <col min="4" max="4" width="8.8515625" style="0" customWidth="1"/>
    <col min="5" max="5" width="9.00390625" style="3" customWidth="1"/>
    <col min="6" max="6" width="9.140625" style="3" customWidth="1"/>
    <col min="8" max="8" width="10.8515625" style="0" customWidth="1"/>
    <col min="9" max="9" width="29.00390625" style="0" customWidth="1"/>
  </cols>
  <sheetData>
    <row r="1" spans="1:8" ht="24.75" thickBot="1" thickTop="1">
      <c r="A1" s="289" t="s">
        <v>806</v>
      </c>
      <c r="B1" s="290"/>
      <c r="C1" s="290"/>
      <c r="D1" s="290"/>
      <c r="E1" s="290"/>
      <c r="F1" s="291"/>
      <c r="G1" s="56"/>
      <c r="H1" s="56"/>
    </row>
    <row r="2" spans="1:8" ht="48.75" thickBot="1" thickTop="1">
      <c r="A2" s="158" t="s">
        <v>0</v>
      </c>
      <c r="B2" s="158" t="s">
        <v>1</v>
      </c>
      <c r="C2" s="158" t="s">
        <v>2</v>
      </c>
      <c r="D2" s="163" t="s">
        <v>3</v>
      </c>
      <c r="E2" s="158" t="s">
        <v>243</v>
      </c>
      <c r="F2" s="158" t="s">
        <v>242</v>
      </c>
      <c r="G2" s="162" t="s">
        <v>244</v>
      </c>
      <c r="H2" s="48" t="s">
        <v>245</v>
      </c>
    </row>
    <row r="3" spans="1:8" ht="13.5" thickTop="1">
      <c r="A3" s="165" t="s">
        <v>183</v>
      </c>
      <c r="B3" s="165">
        <v>401</v>
      </c>
      <c r="C3" s="165" t="s">
        <v>184</v>
      </c>
      <c r="D3" s="30" t="s">
        <v>185</v>
      </c>
      <c r="E3" s="81">
        <v>1</v>
      </c>
      <c r="F3" s="81">
        <v>592</v>
      </c>
      <c r="G3" s="81">
        <f>F3-E3+1</f>
        <v>592</v>
      </c>
      <c r="H3" s="85">
        <v>3350</v>
      </c>
    </row>
    <row r="4" spans="1:8" ht="12.75">
      <c r="A4" s="41" t="s">
        <v>186</v>
      </c>
      <c r="B4" s="41">
        <v>402</v>
      </c>
      <c r="C4" s="41"/>
      <c r="D4" s="3"/>
      <c r="E4" s="81">
        <v>593</v>
      </c>
      <c r="F4" s="81">
        <v>1229</v>
      </c>
      <c r="G4" s="81">
        <f aca="true" t="shared" si="0" ref="G4:G53">F4-E4+1</f>
        <v>637</v>
      </c>
      <c r="H4" s="50"/>
    </row>
    <row r="5" spans="1:8" ht="12.75">
      <c r="A5" s="41" t="s">
        <v>187</v>
      </c>
      <c r="B5" s="41">
        <v>403</v>
      </c>
      <c r="C5" s="41"/>
      <c r="D5" s="3"/>
      <c r="E5" s="81">
        <v>1230</v>
      </c>
      <c r="F5" s="81">
        <v>1884</v>
      </c>
      <c r="G5" s="81">
        <f t="shared" si="0"/>
        <v>655</v>
      </c>
      <c r="H5" s="50"/>
    </row>
    <row r="6" spans="1:8" ht="12.75">
      <c r="A6" s="41" t="s">
        <v>115</v>
      </c>
      <c r="B6" s="41">
        <v>404</v>
      </c>
      <c r="C6" s="41"/>
      <c r="D6" s="3"/>
      <c r="E6" s="81">
        <v>1885</v>
      </c>
      <c r="F6" s="81">
        <v>2642</v>
      </c>
      <c r="G6" s="81">
        <f t="shared" si="0"/>
        <v>758</v>
      </c>
      <c r="H6" s="50"/>
    </row>
    <row r="7" spans="1:8" ht="12.75">
      <c r="A7" s="41" t="s">
        <v>791</v>
      </c>
      <c r="B7" s="41">
        <v>405</v>
      </c>
      <c r="C7" s="41"/>
      <c r="D7" s="3"/>
      <c r="E7" s="81">
        <v>2643</v>
      </c>
      <c r="F7" s="81">
        <v>3350</v>
      </c>
      <c r="G7" s="81">
        <f t="shared" si="0"/>
        <v>708</v>
      </c>
      <c r="H7" s="50"/>
    </row>
    <row r="8" spans="1:8" ht="13.5" thickBot="1">
      <c r="A8" s="42"/>
      <c r="B8" s="42"/>
      <c r="C8" s="42"/>
      <c r="D8" s="11"/>
      <c r="E8" s="81"/>
      <c r="F8" s="81"/>
      <c r="G8" s="238"/>
      <c r="H8" s="50"/>
    </row>
    <row r="9" spans="1:8" ht="13.5" thickTop="1">
      <c r="A9" s="165" t="s">
        <v>792</v>
      </c>
      <c r="B9" s="165">
        <v>406</v>
      </c>
      <c r="C9" s="41" t="s">
        <v>189</v>
      </c>
      <c r="D9" s="26" t="s">
        <v>190</v>
      </c>
      <c r="E9" s="80">
        <v>1</v>
      </c>
      <c r="F9" s="80">
        <v>644</v>
      </c>
      <c r="G9" s="80">
        <f t="shared" si="0"/>
        <v>644</v>
      </c>
      <c r="H9" s="85">
        <v>2069</v>
      </c>
    </row>
    <row r="10" spans="1:8" ht="12.75">
      <c r="A10" s="41" t="s">
        <v>793</v>
      </c>
      <c r="B10" s="41">
        <v>407</v>
      </c>
      <c r="C10" s="41"/>
      <c r="D10" s="3"/>
      <c r="E10" s="81">
        <v>645</v>
      </c>
      <c r="F10" s="81">
        <v>1341</v>
      </c>
      <c r="G10" s="81">
        <f t="shared" si="0"/>
        <v>697</v>
      </c>
      <c r="H10" s="50"/>
    </row>
    <row r="11" spans="1:8" ht="12.75">
      <c r="A11" s="41" t="s">
        <v>115</v>
      </c>
      <c r="B11" s="41">
        <v>408</v>
      </c>
      <c r="C11" s="41"/>
      <c r="D11" s="3"/>
      <c r="E11" s="81">
        <v>1342</v>
      </c>
      <c r="F11" s="81">
        <v>2069</v>
      </c>
      <c r="G11" s="81">
        <f>F11-E11+1+F12-E12+1</f>
        <v>778</v>
      </c>
      <c r="H11" s="50"/>
    </row>
    <row r="12" spans="1:8" ht="12.75">
      <c r="A12" s="41" t="s">
        <v>794</v>
      </c>
      <c r="B12" s="249" t="s">
        <v>241</v>
      </c>
      <c r="C12" s="41" t="s">
        <v>265</v>
      </c>
      <c r="D12" s="26" t="s">
        <v>192</v>
      </c>
      <c r="E12" s="90">
        <v>1878</v>
      </c>
      <c r="F12" s="90">
        <v>1927</v>
      </c>
      <c r="G12" s="90"/>
      <c r="H12" s="126">
        <v>50</v>
      </c>
    </row>
    <row r="13" spans="1:8" ht="12.75">
      <c r="A13" s="41"/>
      <c r="B13" s="41"/>
      <c r="C13" s="41"/>
      <c r="D13" s="26"/>
      <c r="E13" s="90"/>
      <c r="F13" s="90"/>
      <c r="G13" s="90"/>
      <c r="H13" s="138" t="s">
        <v>279</v>
      </c>
    </row>
    <row r="14" spans="1:8" ht="12.75">
      <c r="A14" s="41"/>
      <c r="B14" s="41"/>
      <c r="C14" s="50"/>
      <c r="D14" s="67"/>
      <c r="E14" s="90"/>
      <c r="F14" s="90"/>
      <c r="G14" s="90"/>
      <c r="H14" s="142"/>
    </row>
    <row r="15" spans="1:8" ht="12.75">
      <c r="A15" s="41"/>
      <c r="B15" s="41">
        <v>409</v>
      </c>
      <c r="C15" s="41" t="s">
        <v>271</v>
      </c>
      <c r="D15" s="26" t="s">
        <v>188</v>
      </c>
      <c r="E15" s="90">
        <v>1</v>
      </c>
      <c r="F15" s="90">
        <v>222</v>
      </c>
      <c r="G15" s="90">
        <f>F15-E15+1+F16-E16+1</f>
        <v>694</v>
      </c>
      <c r="H15" s="126">
        <v>694</v>
      </c>
    </row>
    <row r="16" spans="1:8" ht="13.5" thickBot="1">
      <c r="A16" s="41"/>
      <c r="B16" s="249" t="s">
        <v>241</v>
      </c>
      <c r="C16" s="41"/>
      <c r="D16" s="26"/>
      <c r="E16" s="90">
        <v>304</v>
      </c>
      <c r="F16" s="90">
        <v>775</v>
      </c>
      <c r="G16" s="90"/>
      <c r="H16" s="138" t="s">
        <v>279</v>
      </c>
    </row>
    <row r="17" spans="1:8" ht="13.5" thickTop="1">
      <c r="A17" s="165" t="s">
        <v>266</v>
      </c>
      <c r="B17" s="165">
        <v>410</v>
      </c>
      <c r="C17" s="165" t="s">
        <v>271</v>
      </c>
      <c r="D17" s="30" t="s">
        <v>188</v>
      </c>
      <c r="E17" s="89">
        <v>223</v>
      </c>
      <c r="F17" s="89">
        <v>303</v>
      </c>
      <c r="G17" s="89">
        <f>F17-E17+1+F18-E18+1</f>
        <v>254</v>
      </c>
      <c r="H17" s="132">
        <v>254</v>
      </c>
    </row>
    <row r="18" spans="1:8" ht="12.75">
      <c r="A18" s="41" t="s">
        <v>255</v>
      </c>
      <c r="B18" s="249" t="s">
        <v>241</v>
      </c>
      <c r="C18" s="41"/>
      <c r="D18" s="26"/>
      <c r="E18" s="90">
        <v>776</v>
      </c>
      <c r="F18" s="90">
        <v>948</v>
      </c>
      <c r="G18" s="90"/>
      <c r="H18" s="138" t="s">
        <v>279</v>
      </c>
    </row>
    <row r="19" spans="1:8" ht="12.75">
      <c r="A19" s="41" t="s">
        <v>256</v>
      </c>
      <c r="B19" s="249"/>
      <c r="C19" s="41"/>
      <c r="D19" s="3"/>
      <c r="E19" s="81"/>
      <c r="F19" s="83"/>
      <c r="G19" s="238"/>
      <c r="H19" s="50"/>
    </row>
    <row r="20" spans="1:8" ht="12.75">
      <c r="A20" s="41" t="s">
        <v>115</v>
      </c>
      <c r="B20" s="249"/>
      <c r="C20" s="41"/>
      <c r="D20" s="3"/>
      <c r="E20" s="81"/>
      <c r="F20" s="83"/>
      <c r="G20" s="238"/>
      <c r="H20" s="50"/>
    </row>
    <row r="21" spans="1:8" ht="13.5" thickBot="1">
      <c r="A21" s="41" t="s">
        <v>795</v>
      </c>
      <c r="B21" s="41"/>
      <c r="C21" s="41"/>
      <c r="D21" s="3"/>
      <c r="E21" s="81"/>
      <c r="F21" s="83"/>
      <c r="G21" s="238"/>
      <c r="H21" s="52"/>
    </row>
    <row r="22" spans="1:8" ht="13.5" thickTop="1">
      <c r="A22" s="165" t="s">
        <v>191</v>
      </c>
      <c r="B22" s="165">
        <v>411</v>
      </c>
      <c r="C22" s="165" t="s">
        <v>272</v>
      </c>
      <c r="D22" s="30" t="s">
        <v>192</v>
      </c>
      <c r="E22" s="89">
        <v>1</v>
      </c>
      <c r="F22" s="89">
        <v>736</v>
      </c>
      <c r="G22" s="89">
        <f t="shared" si="0"/>
        <v>736</v>
      </c>
      <c r="H22" s="132">
        <v>2305</v>
      </c>
    </row>
    <row r="23" spans="1:8" ht="12.75">
      <c r="A23" s="41" t="s">
        <v>193</v>
      </c>
      <c r="B23" s="41">
        <v>412</v>
      </c>
      <c r="C23" s="41"/>
      <c r="D23" s="26"/>
      <c r="E23" s="90">
        <v>737</v>
      </c>
      <c r="F23" s="90">
        <v>1583</v>
      </c>
      <c r="G23" s="90">
        <f t="shared" si="0"/>
        <v>847</v>
      </c>
      <c r="H23" s="138" t="s">
        <v>279</v>
      </c>
    </row>
    <row r="24" spans="1:8" ht="12.75">
      <c r="A24" s="41" t="s">
        <v>115</v>
      </c>
      <c r="B24" s="41">
        <v>413</v>
      </c>
      <c r="C24" s="41"/>
      <c r="D24" s="26"/>
      <c r="E24" s="90">
        <v>1584</v>
      </c>
      <c r="F24" s="90">
        <v>1877</v>
      </c>
      <c r="G24" s="90">
        <f>F24-E24+1+F25-E25+1+F26</f>
        <v>869</v>
      </c>
      <c r="H24" s="142"/>
    </row>
    <row r="25" spans="1:8" ht="12.75">
      <c r="A25" s="41" t="s">
        <v>796</v>
      </c>
      <c r="B25" s="249" t="s">
        <v>241</v>
      </c>
      <c r="C25" s="41"/>
      <c r="D25" s="26"/>
      <c r="E25" s="90">
        <v>1928</v>
      </c>
      <c r="F25" s="90">
        <v>2355</v>
      </c>
      <c r="G25" s="90"/>
      <c r="H25" s="142"/>
    </row>
    <row r="26" spans="1:8" ht="12.75">
      <c r="A26" s="41"/>
      <c r="B26" s="249" t="s">
        <v>241</v>
      </c>
      <c r="C26" s="41" t="s">
        <v>194</v>
      </c>
      <c r="D26" s="26" t="s">
        <v>195</v>
      </c>
      <c r="E26" s="81">
        <v>1</v>
      </c>
      <c r="F26" s="81">
        <v>147</v>
      </c>
      <c r="G26" s="81"/>
      <c r="H26" s="50"/>
    </row>
    <row r="27" spans="1:8" ht="12.75">
      <c r="A27" s="41"/>
      <c r="B27" s="41">
        <v>414</v>
      </c>
      <c r="C27" s="41" t="s">
        <v>194</v>
      </c>
      <c r="D27" s="26" t="s">
        <v>195</v>
      </c>
      <c r="E27" s="81">
        <v>148</v>
      </c>
      <c r="F27" s="81">
        <v>1037</v>
      </c>
      <c r="G27" s="81">
        <f t="shared" si="0"/>
        <v>890</v>
      </c>
      <c r="H27" s="69">
        <v>1037</v>
      </c>
    </row>
    <row r="28" spans="1:8" ht="12.75">
      <c r="A28" s="41"/>
      <c r="B28" s="41"/>
      <c r="C28" s="41"/>
      <c r="D28" s="3"/>
      <c r="E28" s="81"/>
      <c r="F28" s="83"/>
      <c r="G28" s="238"/>
      <c r="H28" s="50"/>
    </row>
    <row r="29" spans="1:8" ht="13.5" thickBot="1">
      <c r="A29" s="42"/>
      <c r="B29" s="42"/>
      <c r="C29" s="42"/>
      <c r="D29" s="11"/>
      <c r="E29" s="105"/>
      <c r="F29" s="106"/>
      <c r="G29" s="238"/>
      <c r="H29" s="52"/>
    </row>
    <row r="30" spans="1:8" ht="13.5" thickTop="1">
      <c r="A30" s="165" t="s">
        <v>196</v>
      </c>
      <c r="B30" s="165">
        <v>415</v>
      </c>
      <c r="C30" s="165" t="s">
        <v>197</v>
      </c>
      <c r="D30" s="30" t="s">
        <v>198</v>
      </c>
      <c r="E30" s="80">
        <v>1</v>
      </c>
      <c r="F30" s="80">
        <v>649</v>
      </c>
      <c r="G30" s="80">
        <f t="shared" si="0"/>
        <v>649</v>
      </c>
      <c r="H30" s="85">
        <v>920</v>
      </c>
    </row>
    <row r="31" spans="1:8" ht="12.75">
      <c r="A31" s="41" t="s">
        <v>199</v>
      </c>
      <c r="B31" s="41">
        <v>416</v>
      </c>
      <c r="C31" s="41"/>
      <c r="D31" s="3"/>
      <c r="E31" s="81">
        <v>650</v>
      </c>
      <c r="F31" s="81">
        <v>920</v>
      </c>
      <c r="G31" s="81">
        <f>F31-E31+1+F32</f>
        <v>772</v>
      </c>
      <c r="H31" s="50"/>
    </row>
    <row r="32" spans="1:8" ht="12.75">
      <c r="A32" s="41" t="s">
        <v>200</v>
      </c>
      <c r="B32" s="249" t="s">
        <v>241</v>
      </c>
      <c r="C32" s="41" t="s">
        <v>201</v>
      </c>
      <c r="D32" s="26" t="s">
        <v>202</v>
      </c>
      <c r="E32" s="81">
        <v>1</v>
      </c>
      <c r="F32" s="81">
        <v>501</v>
      </c>
      <c r="G32" s="81"/>
      <c r="H32" s="69">
        <v>2015</v>
      </c>
    </row>
    <row r="33" spans="1:8" ht="12.75">
      <c r="A33" s="41" t="s">
        <v>115</v>
      </c>
      <c r="B33" s="41">
        <v>417</v>
      </c>
      <c r="C33" s="41"/>
      <c r="D33" s="3"/>
      <c r="E33" s="81">
        <v>502</v>
      </c>
      <c r="F33" s="81">
        <v>1241</v>
      </c>
      <c r="G33" s="81">
        <f t="shared" si="0"/>
        <v>740</v>
      </c>
      <c r="H33" s="50"/>
    </row>
    <row r="34" spans="1:8" ht="12.75">
      <c r="A34" s="41" t="s">
        <v>797</v>
      </c>
      <c r="B34" s="41">
        <v>418</v>
      </c>
      <c r="C34" s="41"/>
      <c r="D34" s="3"/>
      <c r="E34" s="81">
        <v>1242</v>
      </c>
      <c r="F34" s="81">
        <v>2015</v>
      </c>
      <c r="G34" s="81">
        <f t="shared" si="0"/>
        <v>774</v>
      </c>
      <c r="H34" s="50"/>
    </row>
    <row r="35" spans="1:8" ht="13.5" thickBot="1">
      <c r="A35" s="52"/>
      <c r="B35" s="52"/>
      <c r="C35" s="52"/>
      <c r="D35" s="17"/>
      <c r="E35" s="105"/>
      <c r="F35" s="106"/>
      <c r="G35" s="238"/>
      <c r="H35" s="52"/>
    </row>
    <row r="36" spans="1:8" ht="13.5" thickTop="1">
      <c r="A36" s="165" t="s">
        <v>798</v>
      </c>
      <c r="B36" s="165">
        <v>419</v>
      </c>
      <c r="C36" s="165" t="s">
        <v>203</v>
      </c>
      <c r="D36" s="30" t="s">
        <v>204</v>
      </c>
      <c r="E36" s="80">
        <v>1</v>
      </c>
      <c r="F36" s="80">
        <v>631</v>
      </c>
      <c r="G36" s="80">
        <f t="shared" si="0"/>
        <v>631</v>
      </c>
      <c r="H36" s="85">
        <v>2751</v>
      </c>
    </row>
    <row r="37" spans="1:8" ht="12.75">
      <c r="A37" s="41" t="s">
        <v>205</v>
      </c>
      <c r="B37" s="41">
        <v>420</v>
      </c>
      <c r="C37" s="41"/>
      <c r="D37" s="3"/>
      <c r="E37" s="81">
        <v>632</v>
      </c>
      <c r="F37" s="81">
        <v>1321</v>
      </c>
      <c r="G37" s="81">
        <f t="shared" si="0"/>
        <v>690</v>
      </c>
      <c r="H37" s="50"/>
    </row>
    <row r="38" spans="1:8" ht="12.75">
      <c r="A38" s="41" t="s">
        <v>115</v>
      </c>
      <c r="B38" s="41">
        <v>421</v>
      </c>
      <c r="C38" s="41"/>
      <c r="D38" s="3"/>
      <c r="E38" s="81">
        <v>1322</v>
      </c>
      <c r="F38" s="81">
        <v>2029</v>
      </c>
      <c r="G38" s="81">
        <f t="shared" si="0"/>
        <v>708</v>
      </c>
      <c r="H38" s="50"/>
    </row>
    <row r="39" spans="1:8" ht="12.75">
      <c r="A39" s="41" t="s">
        <v>799</v>
      </c>
      <c r="B39" s="41">
        <v>422</v>
      </c>
      <c r="C39" s="41"/>
      <c r="D39" s="3"/>
      <c r="E39" s="81">
        <v>2030</v>
      </c>
      <c r="F39" s="81">
        <v>2751</v>
      </c>
      <c r="G39" s="81">
        <f t="shared" si="0"/>
        <v>722</v>
      </c>
      <c r="H39" s="50"/>
    </row>
    <row r="40" spans="1:8" ht="13.5" thickBot="1">
      <c r="A40" s="41"/>
      <c r="B40" s="41"/>
      <c r="C40" s="41"/>
      <c r="D40" s="3"/>
      <c r="E40" s="105"/>
      <c r="F40" s="105"/>
      <c r="G40" s="105"/>
      <c r="H40" s="52"/>
    </row>
    <row r="41" spans="1:8" ht="13.5" thickTop="1">
      <c r="A41" s="165" t="s">
        <v>116</v>
      </c>
      <c r="B41" s="165">
        <v>423</v>
      </c>
      <c r="C41" s="165" t="s">
        <v>117</v>
      </c>
      <c r="D41" s="30" t="s">
        <v>118</v>
      </c>
      <c r="E41" s="80">
        <v>1</v>
      </c>
      <c r="F41" s="80">
        <v>643</v>
      </c>
      <c r="G41" s="81">
        <f t="shared" si="0"/>
        <v>643</v>
      </c>
      <c r="H41" s="85">
        <v>2828</v>
      </c>
    </row>
    <row r="42" spans="1:8" ht="12.75">
      <c r="A42" s="41" t="s">
        <v>119</v>
      </c>
      <c r="B42" s="41">
        <v>424</v>
      </c>
      <c r="C42" s="41"/>
      <c r="D42" s="3"/>
      <c r="E42" s="81">
        <v>644</v>
      </c>
      <c r="F42" s="81">
        <v>1331</v>
      </c>
      <c r="G42" s="81">
        <f t="shared" si="0"/>
        <v>688</v>
      </c>
      <c r="H42" s="50"/>
    </row>
    <row r="43" spans="1:8" ht="12.75">
      <c r="A43" s="41" t="s">
        <v>120</v>
      </c>
      <c r="B43" s="41">
        <v>425</v>
      </c>
      <c r="C43" s="41"/>
      <c r="D43" s="3"/>
      <c r="E43" s="81">
        <v>1332</v>
      </c>
      <c r="F43" s="81">
        <v>2071</v>
      </c>
      <c r="G43" s="81">
        <f t="shared" si="0"/>
        <v>740</v>
      </c>
      <c r="H43" s="50"/>
    </row>
    <row r="44" spans="1:8" ht="12.75">
      <c r="A44" s="41" t="s">
        <v>115</v>
      </c>
      <c r="B44" s="41">
        <v>426</v>
      </c>
      <c r="C44" s="41"/>
      <c r="D44" s="3"/>
      <c r="E44" s="81">
        <v>2072</v>
      </c>
      <c r="F44" s="81">
        <v>2828</v>
      </c>
      <c r="G44" s="81">
        <f t="shared" si="0"/>
        <v>757</v>
      </c>
      <c r="H44" s="50"/>
    </row>
    <row r="45" spans="1:8" ht="12.75">
      <c r="A45" s="41" t="s">
        <v>800</v>
      </c>
      <c r="B45" s="41"/>
      <c r="C45" s="41"/>
      <c r="D45" s="3"/>
      <c r="E45" s="81"/>
      <c r="F45" s="83"/>
      <c r="G45" s="238"/>
      <c r="H45" s="50"/>
    </row>
    <row r="46" spans="1:8" ht="13.5" thickBot="1">
      <c r="A46" s="42"/>
      <c r="B46" s="42"/>
      <c r="C46" s="42"/>
      <c r="D46" s="11"/>
      <c r="E46" s="105"/>
      <c r="F46" s="106"/>
      <c r="G46" s="239"/>
      <c r="H46" s="52"/>
    </row>
    <row r="47" spans="1:8" ht="13.5" thickTop="1">
      <c r="A47" s="165" t="s">
        <v>210</v>
      </c>
      <c r="B47" s="165">
        <v>427</v>
      </c>
      <c r="C47" s="165" t="s">
        <v>267</v>
      </c>
      <c r="D47" s="30" t="s">
        <v>211</v>
      </c>
      <c r="E47" s="80">
        <v>1</v>
      </c>
      <c r="F47" s="80">
        <v>742</v>
      </c>
      <c r="G47" s="81">
        <f t="shared" si="0"/>
        <v>742</v>
      </c>
      <c r="H47" s="85">
        <v>3449</v>
      </c>
    </row>
    <row r="48" spans="1:8" ht="12.75">
      <c r="A48" s="41" t="s">
        <v>212</v>
      </c>
      <c r="B48" s="41">
        <v>428</v>
      </c>
      <c r="C48" s="278"/>
      <c r="D48" s="3"/>
      <c r="E48" s="81">
        <v>743</v>
      </c>
      <c r="F48" s="81">
        <v>1527</v>
      </c>
      <c r="G48" s="81">
        <f t="shared" si="0"/>
        <v>785</v>
      </c>
      <c r="H48" s="50"/>
    </row>
    <row r="49" spans="1:8" ht="12.75">
      <c r="A49" s="41" t="s">
        <v>58</v>
      </c>
      <c r="B49" s="41">
        <v>429</v>
      </c>
      <c r="C49" s="41"/>
      <c r="D49" s="3"/>
      <c r="E49" s="81">
        <v>1528</v>
      </c>
      <c r="F49" s="81">
        <v>2284</v>
      </c>
      <c r="G49" s="81">
        <f t="shared" si="0"/>
        <v>757</v>
      </c>
      <c r="H49" s="50"/>
    </row>
    <row r="50" spans="1:9" ht="12.75">
      <c r="A50" s="41" t="s">
        <v>801</v>
      </c>
      <c r="B50" s="41">
        <v>430</v>
      </c>
      <c r="C50" s="41"/>
      <c r="D50" s="3"/>
      <c r="E50" s="81">
        <v>2285</v>
      </c>
      <c r="F50" s="81">
        <v>3080</v>
      </c>
      <c r="G50" s="81">
        <f t="shared" si="0"/>
        <v>796</v>
      </c>
      <c r="H50" s="50"/>
      <c r="I50" s="109"/>
    </row>
    <row r="51" spans="1:8" ht="12.75">
      <c r="A51" s="41"/>
      <c r="B51" s="41">
        <v>431</v>
      </c>
      <c r="C51" s="41"/>
      <c r="D51" s="3"/>
      <c r="E51" s="81">
        <v>3081</v>
      </c>
      <c r="F51" s="81">
        <v>3449</v>
      </c>
      <c r="G51" s="81">
        <f>F51-E51+1+F52</f>
        <v>894</v>
      </c>
      <c r="H51" s="50"/>
    </row>
    <row r="52" spans="1:8" ht="12.75">
      <c r="A52" s="41"/>
      <c r="B52" s="249" t="s">
        <v>241</v>
      </c>
      <c r="C52" s="41" t="s">
        <v>213</v>
      </c>
      <c r="D52" s="26" t="s">
        <v>214</v>
      </c>
      <c r="E52" s="81">
        <v>1</v>
      </c>
      <c r="F52" s="81">
        <v>525</v>
      </c>
      <c r="G52" s="81"/>
      <c r="H52" s="69">
        <v>2197</v>
      </c>
    </row>
    <row r="53" spans="1:8" ht="12.75">
      <c r="A53" s="41"/>
      <c r="B53" s="41">
        <v>432</v>
      </c>
      <c r="C53" s="41"/>
      <c r="D53" s="3"/>
      <c r="E53" s="81">
        <v>526</v>
      </c>
      <c r="F53" s="81">
        <v>1353</v>
      </c>
      <c r="G53" s="81">
        <f t="shared" si="0"/>
        <v>828</v>
      </c>
      <c r="H53" s="50"/>
    </row>
    <row r="54" spans="1:8" ht="12.75">
      <c r="A54" s="41"/>
      <c r="B54" s="41">
        <v>433</v>
      </c>
      <c r="C54" s="41"/>
      <c r="D54" s="3"/>
      <c r="E54" s="81">
        <v>1354</v>
      </c>
      <c r="F54" s="81">
        <v>2197</v>
      </c>
      <c r="G54" s="81">
        <f>F54-E54+1+F55-E55+1</f>
        <v>881</v>
      </c>
      <c r="H54" s="50"/>
    </row>
    <row r="55" spans="1:8" ht="12.75">
      <c r="A55" s="41"/>
      <c r="B55" s="249" t="s">
        <v>241</v>
      </c>
      <c r="C55" s="41" t="s">
        <v>273</v>
      </c>
      <c r="D55" s="26" t="s">
        <v>219</v>
      </c>
      <c r="E55" s="90">
        <v>1858</v>
      </c>
      <c r="F55" s="90">
        <v>1894</v>
      </c>
      <c r="G55" s="90"/>
      <c r="H55" s="126">
        <v>37</v>
      </c>
    </row>
    <row r="56" spans="1:8" ht="13.5" thickBot="1">
      <c r="A56" s="42"/>
      <c r="B56" s="42"/>
      <c r="C56" s="42"/>
      <c r="D56" s="11"/>
      <c r="E56" s="105"/>
      <c r="F56" s="106"/>
      <c r="G56" s="240"/>
      <c r="H56" s="86" t="s">
        <v>279</v>
      </c>
    </row>
    <row r="57" spans="1:8" ht="24.75" thickBot="1" thickTop="1">
      <c r="A57" s="289" t="s">
        <v>805</v>
      </c>
      <c r="B57" s="290"/>
      <c r="C57" s="290"/>
      <c r="D57" s="290"/>
      <c r="E57" s="290"/>
      <c r="F57" s="290"/>
      <c r="G57" s="57"/>
      <c r="H57" s="56"/>
    </row>
    <row r="58" spans="1:8" ht="48.75" thickBot="1" thickTop="1">
      <c r="A58" s="158" t="s">
        <v>0</v>
      </c>
      <c r="B58" s="158" t="s">
        <v>1</v>
      </c>
      <c r="C58" s="158" t="s">
        <v>2</v>
      </c>
      <c r="D58" s="163" t="s">
        <v>3</v>
      </c>
      <c r="E58" s="158" t="s">
        <v>243</v>
      </c>
      <c r="F58" s="158" t="s">
        <v>242</v>
      </c>
      <c r="G58" s="162" t="s">
        <v>244</v>
      </c>
      <c r="H58" s="55" t="s">
        <v>245</v>
      </c>
    </row>
    <row r="59" spans="1:8" ht="13.5" thickTop="1">
      <c r="A59" s="165" t="s">
        <v>259</v>
      </c>
      <c r="B59" s="165">
        <v>434</v>
      </c>
      <c r="C59" s="165" t="s">
        <v>215</v>
      </c>
      <c r="D59" s="30" t="s">
        <v>216</v>
      </c>
      <c r="E59" s="80">
        <v>1</v>
      </c>
      <c r="F59" s="80">
        <v>589</v>
      </c>
      <c r="G59" s="81">
        <f>F59-E59+1</f>
        <v>589</v>
      </c>
      <c r="H59" s="85">
        <v>1945</v>
      </c>
    </row>
    <row r="60" spans="1:8" ht="12.75">
      <c r="A60" s="41" t="s">
        <v>257</v>
      </c>
      <c r="B60" s="41">
        <v>435</v>
      </c>
      <c r="C60" s="41"/>
      <c r="D60" s="3"/>
      <c r="E60" s="81">
        <v>590</v>
      </c>
      <c r="F60" s="81">
        <v>1286</v>
      </c>
      <c r="G60" s="81">
        <f>F60-E60+1</f>
        <v>697</v>
      </c>
      <c r="H60" s="50"/>
    </row>
    <row r="61" spans="1:8" ht="12.75">
      <c r="A61" s="41" t="s">
        <v>58</v>
      </c>
      <c r="B61" s="41">
        <v>436</v>
      </c>
      <c r="C61" s="41"/>
      <c r="D61" s="3"/>
      <c r="E61" s="81">
        <v>1287</v>
      </c>
      <c r="F61" s="81">
        <v>1945</v>
      </c>
      <c r="G61" s="81">
        <f>F61-E61+1</f>
        <v>659</v>
      </c>
      <c r="H61" s="50"/>
    </row>
    <row r="62" spans="1:8" ht="13.5" thickBot="1">
      <c r="A62" s="42" t="s">
        <v>802</v>
      </c>
      <c r="B62" s="42"/>
      <c r="C62" s="42"/>
      <c r="D62" s="11"/>
      <c r="E62" s="105"/>
      <c r="F62" s="106"/>
      <c r="G62" s="238"/>
      <c r="H62" s="52"/>
    </row>
    <row r="63" spans="1:8" ht="13.5" thickTop="1">
      <c r="A63" s="85" t="s">
        <v>258</v>
      </c>
      <c r="B63" s="165">
        <v>437</v>
      </c>
      <c r="C63" s="165" t="s">
        <v>217</v>
      </c>
      <c r="D63" s="30" t="s">
        <v>218</v>
      </c>
      <c r="E63" s="80">
        <v>1</v>
      </c>
      <c r="F63" s="80">
        <v>693</v>
      </c>
      <c r="G63" s="80">
        <f>F63-E63+1</f>
        <v>693</v>
      </c>
      <c r="H63" s="85">
        <v>2207</v>
      </c>
    </row>
    <row r="64" spans="1:8" ht="12.75">
      <c r="A64" s="69" t="s">
        <v>803</v>
      </c>
      <c r="B64" s="41">
        <v>438</v>
      </c>
      <c r="C64" s="41"/>
      <c r="D64" s="3"/>
      <c r="E64" s="81">
        <v>694</v>
      </c>
      <c r="F64" s="81">
        <v>1503</v>
      </c>
      <c r="G64" s="81">
        <f>F64-E64+1</f>
        <v>810</v>
      </c>
      <c r="H64" s="50"/>
    </row>
    <row r="65" spans="1:8" ht="12.75">
      <c r="A65" s="69" t="s">
        <v>212</v>
      </c>
      <c r="B65" s="41">
        <v>439</v>
      </c>
      <c r="C65" s="41"/>
      <c r="D65" s="3"/>
      <c r="E65" s="81">
        <v>1504</v>
      </c>
      <c r="F65" s="81">
        <v>2207</v>
      </c>
      <c r="G65" s="81">
        <f>F65-E65+1+F66</f>
        <v>856</v>
      </c>
      <c r="H65" s="50"/>
    </row>
    <row r="66" spans="1:8" ht="12.75">
      <c r="A66" s="69" t="s">
        <v>58</v>
      </c>
      <c r="B66" s="249" t="s">
        <v>241</v>
      </c>
      <c r="C66" s="41" t="s">
        <v>273</v>
      </c>
      <c r="D66" s="26" t="s">
        <v>219</v>
      </c>
      <c r="E66" s="81">
        <v>1</v>
      </c>
      <c r="F66" s="81">
        <v>152</v>
      </c>
      <c r="G66" s="81"/>
      <c r="H66" s="69">
        <v>1989</v>
      </c>
    </row>
    <row r="67" spans="1:8" ht="12.75">
      <c r="A67" s="69" t="s">
        <v>804</v>
      </c>
      <c r="B67" s="41">
        <v>440</v>
      </c>
      <c r="C67" s="41"/>
      <c r="D67" s="3"/>
      <c r="E67" s="81">
        <v>153</v>
      </c>
      <c r="F67" s="81">
        <v>1001</v>
      </c>
      <c r="G67" s="81">
        <f>F67-E67+1</f>
        <v>849</v>
      </c>
      <c r="H67" s="86" t="s">
        <v>279</v>
      </c>
    </row>
    <row r="68" spans="1:8" ht="12.75">
      <c r="A68" s="41"/>
      <c r="B68" s="41">
        <v>441</v>
      </c>
      <c r="C68" s="50"/>
      <c r="E68" s="81">
        <v>1002</v>
      </c>
      <c r="F68" s="81">
        <v>1694</v>
      </c>
      <c r="G68" s="81">
        <f>F68-E68+1+F69-E69+1</f>
        <v>856</v>
      </c>
      <c r="H68" s="50"/>
    </row>
    <row r="69" spans="1:8" ht="12.75">
      <c r="A69" s="41"/>
      <c r="B69" s="249" t="s">
        <v>241</v>
      </c>
      <c r="C69" s="50"/>
      <c r="E69" s="81">
        <v>1695</v>
      </c>
      <c r="F69" s="81">
        <v>1857</v>
      </c>
      <c r="G69" s="81"/>
      <c r="H69" s="50"/>
    </row>
    <row r="70" spans="1:8" ht="12.75">
      <c r="A70" s="41"/>
      <c r="B70" s="249"/>
      <c r="C70" s="50"/>
      <c r="E70" s="81"/>
      <c r="F70" s="81"/>
      <c r="G70" s="81"/>
      <c r="H70" s="50"/>
    </row>
    <row r="71" spans="1:8" ht="12.75">
      <c r="A71" s="41"/>
      <c r="B71" s="249" t="s">
        <v>241</v>
      </c>
      <c r="C71" s="41" t="s">
        <v>273</v>
      </c>
      <c r="D71" s="3" t="s">
        <v>219</v>
      </c>
      <c r="E71" s="81">
        <v>1895</v>
      </c>
      <c r="F71" s="81">
        <v>2026</v>
      </c>
      <c r="G71" s="81"/>
      <c r="H71" s="50"/>
    </row>
    <row r="72" spans="1:8" ht="13.5" thickBot="1">
      <c r="A72" s="117"/>
      <c r="B72" s="117">
        <v>442</v>
      </c>
      <c r="C72" s="117" t="s">
        <v>221</v>
      </c>
      <c r="D72" s="116" t="s">
        <v>222</v>
      </c>
      <c r="E72" s="117">
        <v>1</v>
      </c>
      <c r="F72" s="117">
        <v>610</v>
      </c>
      <c r="G72" s="117">
        <f>F72-E72+1+F71-E71+1</f>
        <v>742</v>
      </c>
      <c r="H72" s="117">
        <v>610</v>
      </c>
    </row>
    <row r="73" ht="13.5" thickTop="1"/>
    <row r="74" spans="1:8" ht="12.75">
      <c r="A74" s="3" t="s">
        <v>777</v>
      </c>
      <c r="B74" s="3" t="s">
        <v>866</v>
      </c>
      <c r="C74" s="3" t="s">
        <v>269</v>
      </c>
      <c r="F74" s="73"/>
      <c r="G74" s="3">
        <f>SUM(G3:G73)</f>
        <v>30707</v>
      </c>
      <c r="H74" s="3">
        <f>SUM(H3:H73)</f>
        <v>30707</v>
      </c>
    </row>
    <row r="75" spans="1:3" ht="12.75">
      <c r="A75" s="3">
        <v>10</v>
      </c>
      <c r="B75" s="3">
        <v>42</v>
      </c>
      <c r="C75" s="3">
        <v>15</v>
      </c>
    </row>
    <row r="76" spans="5:6" ht="12.75">
      <c r="E76"/>
      <c r="F76"/>
    </row>
    <row r="77" spans="5:6" ht="12.75">
      <c r="E77"/>
      <c r="F77"/>
    </row>
    <row r="78" spans="5:6" ht="12.75">
      <c r="E78"/>
      <c r="F78"/>
    </row>
  </sheetData>
  <sheetProtection/>
  <mergeCells count="2">
    <mergeCell ref="A57:F57"/>
    <mergeCell ref="A1:F1"/>
  </mergeCells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3" r:id="rId1"/>
  <headerFooter alignWithMargins="0">
    <oddHeader>&amp;C&amp;A</oddHeader>
    <oddFooter>&amp;CPage &amp;P&amp;R&amp;F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Bruton</dc:creator>
  <cp:keywords/>
  <dc:description/>
  <cp:lastModifiedBy>Kirsten Hart</cp:lastModifiedBy>
  <cp:lastPrinted>2020-01-13T15:16:32Z</cp:lastPrinted>
  <dcterms:created xsi:type="dcterms:W3CDTF">2008-09-16T10:35:40Z</dcterms:created>
  <dcterms:modified xsi:type="dcterms:W3CDTF">2024-05-14T09:31:56Z</dcterms:modified>
  <cp:category/>
  <cp:version/>
  <cp:contentType/>
  <cp:contentStatus/>
</cp:coreProperties>
</file>